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EI/"/>
    </mc:Choice>
  </mc:AlternateContent>
  <xr:revisionPtr revIDLastSave="208" documentId="13_ncr:1_{CFD9E34F-7D67-4577-B101-AA2752729EDE}" xr6:coauthVersionLast="47" xr6:coauthVersionMax="47" xr10:uidLastSave="{30B15F51-F346-42BF-91E0-0E186B7ED05B}"/>
  <bookViews>
    <workbookView xWindow="-120" yWindow="-120" windowWidth="29040" windowHeight="1584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2" l="1"/>
  <c r="J57" i="2"/>
  <c r="J58" i="2"/>
  <c r="J59" i="2"/>
  <c r="J60" i="2"/>
  <c r="J61" i="2"/>
  <c r="J62" i="2"/>
  <c r="J63" i="2"/>
  <c r="J64" i="2"/>
  <c r="J65" i="2"/>
  <c r="J66" i="2"/>
  <c r="J55" i="2" l="1"/>
  <c r="AA54" i="2"/>
  <c r="AA41" i="2" s="1"/>
  <c r="Z54" i="2"/>
  <c r="Y54" i="2"/>
  <c r="W54" i="2"/>
  <c r="V54" i="2"/>
  <c r="U54" i="2"/>
  <c r="T54" i="2"/>
  <c r="S54" i="2"/>
  <c r="P54" i="2"/>
  <c r="O54" i="2"/>
  <c r="N54" i="2"/>
  <c r="M54" i="2"/>
  <c r="L54" i="2"/>
  <c r="K54" i="2"/>
  <c r="I54" i="2"/>
  <c r="G54" i="2"/>
  <c r="F54" i="2"/>
  <c r="E54" i="2"/>
  <c r="D54" i="2"/>
  <c r="C54" i="2"/>
  <c r="B54" i="2"/>
  <c r="R53" i="2"/>
  <c r="Q53" i="2"/>
  <c r="R52" i="2"/>
  <c r="Q52" i="2"/>
  <c r="R51" i="2"/>
  <c r="Q51" i="2"/>
  <c r="R50" i="2"/>
  <c r="Q50" i="2"/>
  <c r="R49" i="2"/>
  <c r="Q49" i="2"/>
  <c r="J53" i="2"/>
  <c r="J52" i="2"/>
  <c r="J51" i="2"/>
  <c r="J50" i="2"/>
  <c r="J49" i="2"/>
  <c r="J48" i="2"/>
  <c r="R48" i="2"/>
  <c r="Q48" i="2"/>
  <c r="B41" i="2"/>
  <c r="R47" i="2"/>
  <c r="Q47" i="2"/>
  <c r="R46" i="2"/>
  <c r="Q46" i="2"/>
  <c r="Q44" i="2"/>
  <c r="R44" i="2"/>
  <c r="X44" i="2"/>
  <c r="R45" i="2"/>
  <c r="Q45" i="2"/>
  <c r="H11" i="2"/>
  <c r="E9" i="2"/>
  <c r="F9" i="2"/>
  <c r="G9" i="2"/>
  <c r="C9" i="2"/>
  <c r="D9" i="2"/>
  <c r="I9" i="2"/>
  <c r="B9" i="2"/>
  <c r="X11" i="2"/>
  <c r="X12" i="2"/>
  <c r="X13" i="2"/>
  <c r="X14" i="2"/>
  <c r="X16" i="2"/>
  <c r="X17" i="2"/>
  <c r="X18" i="2"/>
  <c r="X19" i="2"/>
  <c r="X20" i="2"/>
  <c r="X21" i="2"/>
  <c r="X22" i="2"/>
  <c r="X23" i="2"/>
  <c r="X24" i="2"/>
  <c r="X25" i="2"/>
  <c r="X26" i="2"/>
  <c r="X27" i="2"/>
  <c r="X29" i="2"/>
  <c r="X30" i="2"/>
  <c r="X31" i="2"/>
  <c r="X32" i="2"/>
  <c r="X33" i="2"/>
  <c r="X34" i="2"/>
  <c r="X35" i="2"/>
  <c r="X36" i="2"/>
  <c r="X37" i="2"/>
  <c r="X38" i="2"/>
  <c r="X39" i="2"/>
  <c r="X40" i="2"/>
  <c r="X42" i="2"/>
  <c r="X43" i="2"/>
  <c r="X10" i="2"/>
  <c r="X54" i="2" l="1"/>
  <c r="J54" i="2"/>
  <c r="R54" i="2"/>
  <c r="Q54" i="2"/>
  <c r="H12" i="2"/>
  <c r="H13" i="2" s="1"/>
  <c r="H14" i="2" s="1"/>
  <c r="H9" i="2" s="1"/>
  <c r="R43" i="2"/>
  <c r="Q43" i="2"/>
  <c r="T41" i="2"/>
  <c r="T15" i="2"/>
  <c r="T9" i="2"/>
  <c r="Z41" i="2"/>
  <c r="Y41" i="2"/>
  <c r="AA28" i="2"/>
  <c r="Z28" i="2"/>
  <c r="Y28" i="2"/>
  <c r="Z15" i="2"/>
  <c r="AA15" i="2"/>
  <c r="Y15" i="2"/>
  <c r="W41" i="2"/>
  <c r="V41" i="2"/>
  <c r="U41" i="2"/>
  <c r="W28" i="2"/>
  <c r="V28" i="2"/>
  <c r="U28" i="2"/>
  <c r="V15" i="2"/>
  <c r="W15" i="2"/>
  <c r="R42" i="2"/>
  <c r="Q42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7" i="2"/>
  <c r="Q27" i="2"/>
  <c r="R26" i="2"/>
  <c r="Q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R18" i="2"/>
  <c r="Q18" i="2"/>
  <c r="R17" i="2"/>
  <c r="Q17" i="2"/>
  <c r="R16" i="2"/>
  <c r="Q16" i="2"/>
  <c r="R14" i="2"/>
  <c r="Q14" i="2"/>
  <c r="R13" i="2"/>
  <c r="Q13" i="2"/>
  <c r="R12" i="2"/>
  <c r="Q12" i="2"/>
  <c r="R11" i="2"/>
  <c r="Q11" i="2"/>
  <c r="R10" i="2"/>
  <c r="Q10" i="2"/>
  <c r="O41" i="2"/>
  <c r="N41" i="2"/>
  <c r="M41" i="2"/>
  <c r="L41" i="2"/>
  <c r="K41" i="2"/>
  <c r="J41" i="2"/>
  <c r="S41" i="2"/>
  <c r="G41" i="2"/>
  <c r="F41" i="2"/>
  <c r="E41" i="2"/>
  <c r="I41" i="2"/>
  <c r="D41" i="2"/>
  <c r="C41" i="2"/>
  <c r="P28" i="2"/>
  <c r="O28" i="2"/>
  <c r="N28" i="2"/>
  <c r="M28" i="2"/>
  <c r="L28" i="2"/>
  <c r="K28" i="2"/>
  <c r="J28" i="2"/>
  <c r="S28" i="2"/>
  <c r="G28" i="2"/>
  <c r="F28" i="2"/>
  <c r="E28" i="2"/>
  <c r="I28" i="2"/>
  <c r="D28" i="2"/>
  <c r="C28" i="2"/>
  <c r="B28" i="2"/>
  <c r="C15" i="2"/>
  <c r="D15" i="2"/>
  <c r="I15" i="2"/>
  <c r="E15" i="2"/>
  <c r="F15" i="2"/>
  <c r="G15" i="2"/>
  <c r="S15" i="2"/>
  <c r="J15" i="2"/>
  <c r="K15" i="2"/>
  <c r="L15" i="2"/>
  <c r="M15" i="2"/>
  <c r="N15" i="2"/>
  <c r="O15" i="2"/>
  <c r="P15" i="2"/>
  <c r="B15" i="2"/>
  <c r="U15" i="2"/>
  <c r="Z9" i="2"/>
  <c r="AA9" i="2"/>
  <c r="Y9" i="2"/>
  <c r="V9" i="2"/>
  <c r="W9" i="2"/>
  <c r="U9" i="2"/>
  <c r="S9" i="2"/>
  <c r="J9" i="2"/>
  <c r="K9" i="2"/>
  <c r="L9" i="2"/>
  <c r="M9" i="2"/>
  <c r="N9" i="2"/>
  <c r="O9" i="2"/>
  <c r="P9" i="2"/>
  <c r="H16" i="2" l="1"/>
  <c r="X28" i="2"/>
  <c r="X41" i="2"/>
  <c r="X15" i="2"/>
  <c r="Q28" i="2"/>
  <c r="R28" i="2"/>
  <c r="Q15" i="2"/>
  <c r="Q41" i="2"/>
  <c r="R41" i="2"/>
  <c r="R15" i="2"/>
  <c r="Q9" i="2"/>
  <c r="R9" i="2"/>
  <c r="H17" i="2" l="1"/>
  <c r="X9" i="2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9" i="2" l="1"/>
  <c r="H15" i="2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28" i="2" l="1"/>
  <c r="H54" i="2" l="1"/>
  <c r="P41" i="2"/>
  <c r="H41" i="2"/>
</calcChain>
</file>

<file path=xl/sharedStrings.xml><?xml version="1.0" encoding="utf-8"?>
<sst xmlns="http://schemas.openxmlformats.org/spreadsheetml/2006/main" count="67" uniqueCount="40">
  <si>
    <t>Cuadro 1. Estadísticas institucionales de reclamaciones atendidas por ProUsuario por tipo de decisión y montos instruidos a acreditar a favor del usuario, según año y mes.</t>
  </si>
  <si>
    <t>Fecha</t>
  </si>
  <si>
    <t>Flujo de reclamaciones</t>
  </si>
  <si>
    <t>Resultado</t>
  </si>
  <si>
    <t>Monto instruido a devolver a favor del Usuario</t>
  </si>
  <si>
    <t>Reclamaciones recibidas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</si>
  <si>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</si>
  <si>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</si>
  <si>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</si>
  <si>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</si>
  <si>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</si>
  <si>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</si>
  <si>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</si>
  <si>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</si>
  <si>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</si>
  <si>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</si>
  <si>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</si>
  <si>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</si>
  <si>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</si>
  <si>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</si>
  <si>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</si>
  <si>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</si>
  <si>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</si>
  <si>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</si>
  <si>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Cantidad de reclamaciones recibidas, completadas, pendientes y descartadas.</t>
  </si>
  <si>
    <t>Total de reclamaciones que ingresaron en ese período.</t>
  </si>
  <si>
    <t>Reclamaciones que se completaron en ese período.</t>
  </si>
  <si>
    <t>Reclamaciones en proceso al final de ese período.</t>
  </si>
  <si>
    <t>Reclamaciones que fueron desactivadas luego de la apertura, por ser duplicados o errores de sistema.</t>
  </si>
  <si>
    <t>Reclamaciones que se completaron con dictamen de decisión favorable o desfavorable en conformidad a lo establecido en el Art. 28 y 29 del Reglamento de Protección al Usuario.</t>
  </si>
  <si>
    <t>Reclamaciones cuyo resultado fue favorable para el usuario.</t>
  </si>
  <si>
    <t>Reclamaciones cuyo resultado fue desfavorable para el usuario, o en otras palabras, favorable para la entidad.</t>
  </si>
  <si>
    <t>Reclamaciones que se completaron sin un veredicto de favorabilidad, ya sea porque fueron desestimadas por el usuario, o recibieron una carta informativa.</t>
  </si>
  <si>
    <t>Inadmisibles</t>
  </si>
  <si>
    <t>Reclamaciones consideradas inadmisibles por no cumplir con los requisitos de admisión, conforme establece el Reglamento de Protección al Usuario, Art. 31.</t>
  </si>
  <si>
    <t>Monto acordado para acreditación.</t>
  </si>
  <si>
    <t>Reclamaciones que implicaron devolución</t>
  </si>
  <si>
    <t>Cantidad de reclamaciones cuyo resultado implica una acreditación al usuario.</t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</si>
  <si>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 Las reclamaciones tiene un plazo de resolución de 60 días calendarios para ser completadas.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</si>
  <si>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Oficina de servicios de atención y protección al 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</si>
</sst>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\ yyyy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auto="1"/>
      </top>
      <bottom/>
      <diagonal/>
    </border>
    <border>
      <left/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theme="1" tint="0.499984740745262"/>
      </left>
      <right style="thick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 style="thin">
        <color theme="1" tint="0.499984740745262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theme="1" tint="0.499984740745262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auto="1"/>
      </top>
      <bottom/>
      <diagonal/>
    </border>
    <border>
      <left style="thin">
        <color theme="1" tint="0.24994659260841701"/>
      </left>
      <right/>
      <top/>
      <bottom style="medium">
        <color indexed="64"/>
      </bottom>
      <diagonal/>
    </border>
    <border>
      <left/>
      <right style="thin">
        <color theme="1" tint="0.2499465926084170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theme="1" tint="0.24994659260841701"/>
      </right>
      <top style="thin">
        <color auto="1"/>
      </top>
      <bottom/>
      <diagonal/>
    </border>
    <border>
      <left style="thick">
        <color indexed="64"/>
      </left>
      <right style="thin">
        <color theme="1" tint="0.24994659260841701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2" tint="-9.9948118533890809E-2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theme="1" tint="0.499984740745262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9" fontId="3" fillId="0" borderId="0" xfId="2" applyFont="1"/>
    <xf numFmtId="44" fontId="3" fillId="0" borderId="0" xfId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44" fontId="3" fillId="0" borderId="0" xfId="1" applyFont="1" applyBorder="1"/>
    <xf numFmtId="164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4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4" fillId="0" borderId="6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4" fontId="4" fillId="0" borderId="9" xfId="1" applyFont="1" applyBorder="1"/>
    <xf numFmtId="164" fontId="4" fillId="0" borderId="0" xfId="0" applyNumberFormat="1" applyFont="1" applyAlignment="1">
      <alignment horizontal="center" vertical="top"/>
    </xf>
    <xf numFmtId="44" fontId="4" fillId="0" borderId="0" xfId="1" applyFont="1" applyBorder="1"/>
    <xf numFmtId="0" fontId="0" fillId="2" borderId="0" xfId="0" applyFill="1"/>
    <xf numFmtId="0" fontId="8" fillId="0" borderId="0" xfId="0" applyFont="1" applyAlignment="1">
      <alignment horizontal="center" vertical="center" wrapText="1"/>
    </xf>
    <xf numFmtId="1" fontId="4" fillId="0" borderId="9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 vertical="top"/>
    </xf>
    <xf numFmtId="164" fontId="4" fillId="0" borderId="41" xfId="0" applyNumberFormat="1" applyFont="1" applyBorder="1" applyAlignment="1">
      <alignment horizontal="center" vertical="top"/>
    </xf>
    <xf numFmtId="164" fontId="4" fillId="2" borderId="40" xfId="0" applyNumberFormat="1" applyFont="1" applyFill="1" applyBorder="1" applyAlignment="1">
      <alignment horizontal="center" vertical="top"/>
    </xf>
    <xf numFmtId="164" fontId="10" fillId="0" borderId="0" xfId="0" applyNumberFormat="1" applyFont="1"/>
    <xf numFmtId="0" fontId="9" fillId="4" borderId="4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9" fontId="9" fillId="4" borderId="0" xfId="0" applyNumberFormat="1" applyFont="1" applyFill="1" applyAlignment="1">
      <alignment horizontal="center" vertical="center" wrapText="1"/>
    </xf>
    <xf numFmtId="0" fontId="6" fillId="4" borderId="6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44" fontId="6" fillId="4" borderId="17" xfId="1" applyFont="1" applyFill="1" applyBorder="1" applyAlignment="1">
      <alignment horizontal="center"/>
    </xf>
    <xf numFmtId="44" fontId="6" fillId="4" borderId="18" xfId="1" applyFont="1" applyFill="1" applyBorder="1" applyAlignment="1">
      <alignment horizontal="center"/>
    </xf>
    <xf numFmtId="44" fontId="6" fillId="4" borderId="6" xfId="1" applyFont="1" applyFill="1" applyBorder="1"/>
    <xf numFmtId="0" fontId="6" fillId="4" borderId="1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9" fontId="9" fillId="4" borderId="3" xfId="0" applyNumberFormat="1" applyFont="1" applyFill="1" applyBorder="1" applyAlignment="1">
      <alignment horizontal="center" vertical="center" wrapText="1"/>
    </xf>
    <xf numFmtId="44" fontId="6" fillId="4" borderId="3" xfId="1" applyFont="1" applyFill="1" applyBorder="1" applyAlignment="1">
      <alignment horizontal="center"/>
    </xf>
    <xf numFmtId="44" fontId="6" fillId="4" borderId="7" xfId="1" applyFont="1" applyFill="1" applyBorder="1" applyAlignment="1">
      <alignment horizontal="center"/>
    </xf>
    <xf numFmtId="44" fontId="6" fillId="4" borderId="2" xfId="1" applyFont="1" applyFill="1" applyBorder="1"/>
    <xf numFmtId="0" fontId="6" fillId="4" borderId="7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9" fontId="4" fillId="0" borderId="4" xfId="2" applyFont="1" applyBorder="1" applyAlignment="1">
      <alignment horizontal="center"/>
    </xf>
    <xf numFmtId="44" fontId="4" fillId="0" borderId="4" xfId="1" applyFont="1" applyBorder="1"/>
    <xf numFmtId="44" fontId="4" fillId="0" borderId="62" xfId="1" applyFont="1" applyBorder="1"/>
    <xf numFmtId="44" fontId="4" fillId="0" borderId="5" xfId="1" applyFont="1" applyBorder="1"/>
    <xf numFmtId="1" fontId="4" fillId="0" borderId="4" xfId="1" applyNumberFormat="1" applyFont="1" applyBorder="1" applyAlignment="1">
      <alignment horizontal="center"/>
    </xf>
    <xf numFmtId="1" fontId="4" fillId="0" borderId="62" xfId="1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44" fontId="5" fillId="3" borderId="53" xfId="1" applyFont="1" applyFill="1" applyBorder="1" applyAlignment="1">
      <alignment horizontal="center" vertical="center" wrapText="1"/>
    </xf>
    <xf numFmtId="44" fontId="5" fillId="3" borderId="54" xfId="1" applyFont="1" applyFill="1" applyBorder="1" applyAlignment="1">
      <alignment horizontal="center" vertical="center" wrapText="1"/>
    </xf>
    <xf numFmtId="44" fontId="5" fillId="3" borderId="55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3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412353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84"/>
  <sheetViews>
    <sheetView showGridLines="0" tabSelected="1" zoomScale="83" zoomScaleNormal="70" workbookViewId="0">
      <pane ySplit="8" topLeftCell="A51" activePane="bottomLeft" state="frozen"/>
      <selection pane="bottomLeft" activeCell="A67" sqref="A67"/>
    </sheetView>
  </sheetViews>
  <sheetFormatPr defaultColWidth="9.140625" defaultRowHeight="15" x14ac:dyDescent="0.25"/>
  <cols>
    <col min="1" max="1" width="13.5703125" customWidth="1"/>
    <col min="2" max="2" width="10.7109375" customWidth="1"/>
    <col min="3" max="3" width="13.28515625" customWidth="1"/>
    <col min="4" max="4" width="10.7109375" customWidth="1"/>
    <col min="5" max="5" width="15.42578125" customWidth="1"/>
    <col min="6" max="6" width="10.7109375" customWidth="1"/>
    <col min="7" max="7" width="13.140625" customWidth="1"/>
    <col min="8" max="8" width="12.42578125" bestFit="1" customWidth="1"/>
    <col min="9" max="9" width="14.42578125" bestFit="1" customWidth="1"/>
    <col min="10" max="10" width="16.7109375" customWidth="1"/>
    <col min="11" max="11" width="10.7109375" customWidth="1"/>
    <col min="12" max="12" width="13.28515625" customWidth="1"/>
    <col min="13" max="14" width="10.7109375" customWidth="1"/>
    <col min="15" max="15" width="12.5703125" customWidth="1"/>
    <col min="16" max="16" width="10.7109375" customWidth="1"/>
    <col min="17" max="17" width="14.28515625" customWidth="1"/>
    <col min="18" max="20" width="15.85546875" customWidth="1"/>
    <col min="21" max="23" width="21.42578125" customWidth="1"/>
    <col min="24" max="24" width="17.7109375" customWidth="1"/>
    <col min="25" max="25" width="10.5703125" customWidth="1"/>
    <col min="26" max="26" width="11.5703125" customWidth="1"/>
    <col min="27" max="27" width="10.5703125" customWidth="1"/>
  </cols>
  <sheetData>
    <row r="1" spans="1:27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1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thickBot="1" x14ac:dyDescent="0.3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23"/>
      <c r="AA4" s="23"/>
    </row>
    <row r="5" spans="1:27" ht="21" customHeight="1" thickBot="1" x14ac:dyDescent="0.3">
      <c r="A5" s="117" t="s">
        <v>1</v>
      </c>
      <c r="B5" s="99" t="s">
        <v>2</v>
      </c>
      <c r="C5" s="100"/>
      <c r="D5" s="100"/>
      <c r="E5" s="100"/>
      <c r="F5" s="100"/>
      <c r="G5" s="100"/>
      <c r="H5" s="100"/>
      <c r="I5" s="101"/>
      <c r="J5" s="99" t="s">
        <v>3</v>
      </c>
      <c r="K5" s="100"/>
      <c r="L5" s="100"/>
      <c r="M5" s="100"/>
      <c r="N5" s="100"/>
      <c r="O5" s="100"/>
      <c r="P5" s="100"/>
      <c r="Q5" s="100"/>
      <c r="R5" s="100"/>
      <c r="S5" s="100"/>
      <c r="T5" s="101"/>
      <c r="U5" s="95" t="s">
        <v>4</v>
      </c>
      <c r="V5" s="96"/>
      <c r="W5" s="96"/>
      <c r="X5" s="96"/>
      <c r="Y5" s="96"/>
      <c r="Z5" s="96"/>
      <c r="AA5" s="97"/>
    </row>
    <row r="6" spans="1:27" ht="31.5" customHeight="1" x14ac:dyDescent="0.25">
      <c r="A6" s="118"/>
      <c r="B6" s="103" t="s">
        <v>5</v>
      </c>
      <c r="C6" s="103"/>
      <c r="D6" s="103"/>
      <c r="E6" s="114" t="s">
        <v>6</v>
      </c>
      <c r="F6" s="103"/>
      <c r="G6" s="103"/>
      <c r="H6" s="115" t="s">
        <v>7</v>
      </c>
      <c r="I6" s="120" t="s">
        <v>8</v>
      </c>
      <c r="J6" s="105" t="s">
        <v>9</v>
      </c>
      <c r="K6" s="106"/>
      <c r="L6" s="106"/>
      <c r="M6" s="106"/>
      <c r="N6" s="106"/>
      <c r="O6" s="106"/>
      <c r="P6" s="106"/>
      <c r="Q6" s="106"/>
      <c r="R6" s="106"/>
      <c r="S6" s="124" t="s">
        <v>10</v>
      </c>
      <c r="T6" s="122" t="s">
        <v>11</v>
      </c>
      <c r="U6" s="103" t="s">
        <v>12</v>
      </c>
      <c r="V6" s="103"/>
      <c r="W6" s="103"/>
      <c r="X6" s="109" t="s">
        <v>13</v>
      </c>
      <c r="Y6" s="111" t="s">
        <v>14</v>
      </c>
      <c r="Z6" s="112"/>
      <c r="AA6" s="113"/>
    </row>
    <row r="7" spans="1:27" ht="15.75" x14ac:dyDescent="0.25">
      <c r="A7" s="118"/>
      <c r="B7" s="103"/>
      <c r="C7" s="103"/>
      <c r="D7" s="103"/>
      <c r="E7" s="114"/>
      <c r="F7" s="103"/>
      <c r="G7" s="103"/>
      <c r="H7" s="115"/>
      <c r="I7" s="120"/>
      <c r="J7" s="126" t="s">
        <v>15</v>
      </c>
      <c r="K7" s="102" t="s">
        <v>16</v>
      </c>
      <c r="L7" s="102"/>
      <c r="M7" s="102"/>
      <c r="N7" s="102" t="s">
        <v>17</v>
      </c>
      <c r="O7" s="102"/>
      <c r="P7" s="102"/>
      <c r="Q7" s="128" t="s">
        <v>18</v>
      </c>
      <c r="R7" s="130" t="s">
        <v>19</v>
      </c>
      <c r="S7" s="124"/>
      <c r="T7" s="122"/>
      <c r="U7" s="107" t="s">
        <v>15</v>
      </c>
      <c r="V7" s="107" t="s">
        <v>20</v>
      </c>
      <c r="W7" s="107" t="s">
        <v>21</v>
      </c>
      <c r="X7" s="109"/>
      <c r="Y7" s="111"/>
      <c r="Z7" s="112"/>
      <c r="AA7" s="113"/>
    </row>
    <row r="8" spans="1:27" ht="16.5" thickBot="1" x14ac:dyDescent="0.3">
      <c r="A8" s="119"/>
      <c r="B8" s="57" t="s">
        <v>15</v>
      </c>
      <c r="C8" s="57" t="s">
        <v>20</v>
      </c>
      <c r="D8" s="57" t="s">
        <v>21</v>
      </c>
      <c r="E8" s="58" t="s">
        <v>15</v>
      </c>
      <c r="F8" s="57" t="s">
        <v>20</v>
      </c>
      <c r="G8" s="57" t="s">
        <v>21</v>
      </c>
      <c r="H8" s="116"/>
      <c r="I8" s="121"/>
      <c r="J8" s="127"/>
      <c r="K8" s="59" t="s">
        <v>15</v>
      </c>
      <c r="L8" s="57" t="s">
        <v>20</v>
      </c>
      <c r="M8" s="60" t="s">
        <v>21</v>
      </c>
      <c r="N8" s="59" t="s">
        <v>15</v>
      </c>
      <c r="O8" s="57" t="s">
        <v>20</v>
      </c>
      <c r="P8" s="60" t="s">
        <v>21</v>
      </c>
      <c r="Q8" s="129"/>
      <c r="R8" s="131"/>
      <c r="S8" s="125"/>
      <c r="T8" s="123"/>
      <c r="U8" s="108"/>
      <c r="V8" s="108"/>
      <c r="W8" s="108"/>
      <c r="X8" s="110"/>
      <c r="Y8" s="57" t="s">
        <v>15</v>
      </c>
      <c r="Z8" s="57" t="s">
        <v>20</v>
      </c>
      <c r="AA8" s="61" t="s">
        <v>21</v>
      </c>
    </row>
    <row r="9" spans="1:27" ht="16.5" customHeight="1" x14ac:dyDescent="0.25">
      <c r="A9" s="40">
        <v>2020</v>
      </c>
      <c r="B9" s="41">
        <f ca="1">SUM(B10:OFFSET(B10,4,0))</f>
        <v>1055</v>
      </c>
      <c r="C9" s="42">
        <f ca="1">SUM(C10:OFFSET(C10,4,0))</f>
        <v>553</v>
      </c>
      <c r="D9" s="42">
        <f ca="1">SUM(D10:OFFSET(D10,4,0))</f>
        <v>502</v>
      </c>
      <c r="E9" s="43">
        <f ca="1">SUM(E10:OFFSET(E10,4,0))</f>
        <v>539</v>
      </c>
      <c r="F9" s="42">
        <f ca="1">SUM(F10:OFFSET(F10,4,0))</f>
        <v>289</v>
      </c>
      <c r="G9" s="42">
        <f ca="1">SUM(G10:OFFSET(G10,4,0))</f>
        <v>250</v>
      </c>
      <c r="H9" s="44">
        <f ca="1">OFFSET(H10,4,0)</f>
        <v>776</v>
      </c>
      <c r="I9" s="45">
        <f ca="1">SUM(I10:OFFSET(I10,4,0))</f>
        <v>38</v>
      </c>
      <c r="J9" s="41">
        <f ca="1">SUM(J10:OFFSET(J10,4,0))</f>
        <v>499</v>
      </c>
      <c r="K9" s="46">
        <f ca="1">SUM(K10:OFFSET(K10,4,0))</f>
        <v>343</v>
      </c>
      <c r="L9" s="42">
        <f ca="1">SUM(L10:OFFSET(L10,4,0))</f>
        <v>171</v>
      </c>
      <c r="M9" s="47">
        <f ca="1">SUM(M10:OFFSET(M10,4,0))</f>
        <v>172</v>
      </c>
      <c r="N9" s="42">
        <f ca="1">SUM(N10:OFFSET(N10,4,0))</f>
        <v>156</v>
      </c>
      <c r="O9" s="42">
        <f ca="1">SUM(O10:OFFSET(O10,4,0))</f>
        <v>95</v>
      </c>
      <c r="P9" s="48">
        <f ca="1">SUM(P10:OFFSET(P10,4,0))</f>
        <v>61</v>
      </c>
      <c r="Q9" s="49">
        <f t="shared" ref="Q9:Q14" ca="1" si="0">+K9/($K9+$N9)</f>
        <v>0.68737474949899802</v>
      </c>
      <c r="R9" s="49">
        <f t="shared" ref="R9:R14" ca="1" si="1">+N9/($K9+$N9)</f>
        <v>0.31262525050100198</v>
      </c>
      <c r="S9" s="50">
        <f ca="1">SUM(S10:OFFSET(S10,4,0))</f>
        <v>9</v>
      </c>
      <c r="T9" s="51">
        <f ca="1">SUM(T10:OFFSET(T10,4,0))</f>
        <v>31</v>
      </c>
      <c r="U9" s="52">
        <f ca="1">SUM(U10:OFFSET(U10,4,0))</f>
        <v>18586465.200000003</v>
      </c>
      <c r="V9" s="52">
        <f ca="1">SUM(V10:OFFSET(V10,4,0))</f>
        <v>4433661.4099999992</v>
      </c>
      <c r="W9" s="53">
        <f ca="1">SUM(W10:OFFSET(W10,4,0))</f>
        <v>14152803.789999999</v>
      </c>
      <c r="X9" s="54">
        <f ca="1">+U9/Y9</f>
        <v>67342.265217391308</v>
      </c>
      <c r="Y9" s="55">
        <f ca="1">SUM(Y10:OFFSET(Y10,4,0))</f>
        <v>276</v>
      </c>
      <c r="Z9" s="42">
        <f ca="1">SUM(Z10:OFFSET(Z10,4,0))</f>
        <v>132</v>
      </c>
      <c r="AA9" s="56">
        <f ca="1">SUM(AA10:OFFSET(AA10,4,0))</f>
        <v>144</v>
      </c>
    </row>
    <row r="10" spans="1:27" ht="15.75" customHeight="1" x14ac:dyDescent="0.25">
      <c r="A10" s="36">
        <v>44044</v>
      </c>
      <c r="B10" s="31">
        <v>129</v>
      </c>
      <c r="C10" s="16">
        <v>72</v>
      </c>
      <c r="D10" s="16">
        <v>57</v>
      </c>
      <c r="E10" s="18">
        <v>63</v>
      </c>
      <c r="F10" s="16">
        <v>32</v>
      </c>
      <c r="G10" s="16">
        <v>31</v>
      </c>
      <c r="H10" s="27">
        <v>357</v>
      </c>
      <c r="I10" s="34">
        <v>7</v>
      </c>
      <c r="J10" s="31">
        <v>60</v>
      </c>
      <c r="K10" s="29">
        <v>34</v>
      </c>
      <c r="L10" s="16">
        <v>19</v>
      </c>
      <c r="M10" s="28">
        <v>15</v>
      </c>
      <c r="N10" s="16">
        <v>26</v>
      </c>
      <c r="O10" s="16">
        <v>14</v>
      </c>
      <c r="P10" s="30">
        <v>12</v>
      </c>
      <c r="Q10" s="17">
        <f t="shared" si="0"/>
        <v>0.56666666666666665</v>
      </c>
      <c r="R10" s="17">
        <f t="shared" si="1"/>
        <v>0.43333333333333335</v>
      </c>
      <c r="S10" s="14">
        <v>0</v>
      </c>
      <c r="T10" s="32">
        <v>3</v>
      </c>
      <c r="U10" s="21">
        <v>853775.81</v>
      </c>
      <c r="V10" s="21">
        <v>390482.06</v>
      </c>
      <c r="W10" s="19">
        <v>463293.75</v>
      </c>
      <c r="X10" s="15">
        <f>(U10/Y10)</f>
        <v>34151.032400000004</v>
      </c>
      <c r="Y10" s="13">
        <v>25</v>
      </c>
      <c r="Z10" s="13">
        <v>12</v>
      </c>
      <c r="AA10" s="24">
        <v>13</v>
      </c>
    </row>
    <row r="11" spans="1:27" ht="15.75" customHeight="1" x14ac:dyDescent="0.25">
      <c r="A11" s="36">
        <v>44075</v>
      </c>
      <c r="B11" s="31">
        <v>184</v>
      </c>
      <c r="C11" s="16">
        <v>95</v>
      </c>
      <c r="D11" s="16">
        <v>89</v>
      </c>
      <c r="E11" s="18">
        <v>56</v>
      </c>
      <c r="F11" s="16">
        <v>35</v>
      </c>
      <c r="G11" s="16">
        <v>21</v>
      </c>
      <c r="H11" s="27">
        <f>+H10+B11-I11-E11</f>
        <v>480</v>
      </c>
      <c r="I11" s="34">
        <v>5</v>
      </c>
      <c r="J11" s="31">
        <v>47</v>
      </c>
      <c r="K11" s="29">
        <v>39</v>
      </c>
      <c r="L11" s="16">
        <v>23</v>
      </c>
      <c r="M11" s="28">
        <v>16</v>
      </c>
      <c r="N11" s="16">
        <v>8</v>
      </c>
      <c r="O11" s="16">
        <v>6</v>
      </c>
      <c r="P11" s="30">
        <v>2</v>
      </c>
      <c r="Q11" s="17">
        <f t="shared" si="0"/>
        <v>0.82978723404255317</v>
      </c>
      <c r="R11" s="17">
        <f t="shared" si="1"/>
        <v>0.1702127659574468</v>
      </c>
      <c r="S11" s="14">
        <v>1</v>
      </c>
      <c r="T11" s="32">
        <v>8</v>
      </c>
      <c r="U11" s="21">
        <v>897793.62</v>
      </c>
      <c r="V11" s="21">
        <v>707547.37</v>
      </c>
      <c r="W11" s="19">
        <v>190246.25</v>
      </c>
      <c r="X11" s="15">
        <f t="shared" ref="X11:X44" si="2">(U11/Y11)</f>
        <v>33251.615555555552</v>
      </c>
      <c r="Y11" s="13">
        <v>27</v>
      </c>
      <c r="Z11" s="13">
        <v>17</v>
      </c>
      <c r="AA11" s="24">
        <v>10</v>
      </c>
    </row>
    <row r="12" spans="1:27" ht="15.75" customHeight="1" x14ac:dyDescent="0.25">
      <c r="A12" s="36">
        <v>44105</v>
      </c>
      <c r="B12" s="31">
        <v>211</v>
      </c>
      <c r="C12" s="16">
        <v>116</v>
      </c>
      <c r="D12" s="16">
        <v>95</v>
      </c>
      <c r="E12" s="18">
        <v>164</v>
      </c>
      <c r="F12" s="16">
        <v>89</v>
      </c>
      <c r="G12" s="16">
        <v>75</v>
      </c>
      <c r="H12" s="27">
        <f>+H11+B12-I12-E12</f>
        <v>516</v>
      </c>
      <c r="I12" s="34">
        <v>11</v>
      </c>
      <c r="J12" s="31">
        <v>147</v>
      </c>
      <c r="K12" s="29">
        <v>82</v>
      </c>
      <c r="L12" s="16">
        <v>40</v>
      </c>
      <c r="M12" s="28">
        <v>42</v>
      </c>
      <c r="N12" s="16">
        <v>65</v>
      </c>
      <c r="O12" s="16">
        <v>39</v>
      </c>
      <c r="P12" s="30">
        <v>26</v>
      </c>
      <c r="Q12" s="17">
        <f t="shared" si="0"/>
        <v>0.55782312925170063</v>
      </c>
      <c r="R12" s="17">
        <f t="shared" si="1"/>
        <v>0.44217687074829931</v>
      </c>
      <c r="S12" s="14">
        <v>0</v>
      </c>
      <c r="T12" s="32">
        <v>17</v>
      </c>
      <c r="U12" s="21">
        <v>11105608.82</v>
      </c>
      <c r="V12" s="21">
        <v>1155068.96</v>
      </c>
      <c r="W12" s="19">
        <v>9950539.8599999994</v>
      </c>
      <c r="X12" s="15">
        <f t="shared" si="2"/>
        <v>150075.79486486487</v>
      </c>
      <c r="Y12" s="13">
        <v>74</v>
      </c>
      <c r="Z12" s="13">
        <v>36</v>
      </c>
      <c r="AA12" s="24">
        <v>38</v>
      </c>
    </row>
    <row r="13" spans="1:27" ht="15.75" customHeight="1" x14ac:dyDescent="0.25">
      <c r="A13" s="36">
        <v>44136</v>
      </c>
      <c r="B13" s="31">
        <v>235</v>
      </c>
      <c r="C13" s="16">
        <v>127</v>
      </c>
      <c r="D13" s="16">
        <v>108</v>
      </c>
      <c r="E13" s="18">
        <v>140</v>
      </c>
      <c r="F13" s="16">
        <v>64</v>
      </c>
      <c r="G13" s="16">
        <v>76</v>
      </c>
      <c r="H13" s="27">
        <f>+H12+B13-I13-E13</f>
        <v>605</v>
      </c>
      <c r="I13" s="34">
        <v>6</v>
      </c>
      <c r="J13" s="31">
        <v>138</v>
      </c>
      <c r="K13" s="29">
        <v>116</v>
      </c>
      <c r="L13" s="16">
        <v>52</v>
      </c>
      <c r="M13" s="28">
        <v>64</v>
      </c>
      <c r="N13" s="16">
        <v>22</v>
      </c>
      <c r="O13" s="16">
        <v>10</v>
      </c>
      <c r="P13" s="30">
        <v>12</v>
      </c>
      <c r="Q13" s="17">
        <f t="shared" si="0"/>
        <v>0.84057971014492749</v>
      </c>
      <c r="R13" s="17">
        <f t="shared" si="1"/>
        <v>0.15942028985507245</v>
      </c>
      <c r="S13" s="14">
        <v>0</v>
      </c>
      <c r="T13" s="32">
        <v>2</v>
      </c>
      <c r="U13" s="21">
        <v>3875745.12</v>
      </c>
      <c r="V13" s="21">
        <v>1223935.67</v>
      </c>
      <c r="W13" s="19">
        <v>2651809.4500000002</v>
      </c>
      <c r="X13" s="15">
        <f t="shared" si="2"/>
        <v>35557.294678899081</v>
      </c>
      <c r="Y13" s="13">
        <v>109</v>
      </c>
      <c r="Z13" s="13">
        <v>48</v>
      </c>
      <c r="AA13" s="24">
        <v>61</v>
      </c>
    </row>
    <row r="14" spans="1:27" ht="15.75" customHeight="1" x14ac:dyDescent="0.25">
      <c r="A14" s="37">
        <v>44166</v>
      </c>
      <c r="B14" s="35">
        <v>296</v>
      </c>
      <c r="C14" s="25">
        <v>143</v>
      </c>
      <c r="D14" s="16">
        <v>153</v>
      </c>
      <c r="E14" s="18">
        <v>116</v>
      </c>
      <c r="F14" s="16">
        <v>69</v>
      </c>
      <c r="G14" s="16">
        <v>47</v>
      </c>
      <c r="H14" s="27">
        <f>+H13+B14-I14-E14</f>
        <v>776</v>
      </c>
      <c r="I14" s="34">
        <v>9</v>
      </c>
      <c r="J14" s="31">
        <v>107</v>
      </c>
      <c r="K14" s="29">
        <v>72</v>
      </c>
      <c r="L14" s="16">
        <v>37</v>
      </c>
      <c r="M14" s="28">
        <v>35</v>
      </c>
      <c r="N14" s="16">
        <v>35</v>
      </c>
      <c r="O14" s="16">
        <v>26</v>
      </c>
      <c r="P14" s="30">
        <v>9</v>
      </c>
      <c r="Q14" s="17">
        <f t="shared" si="0"/>
        <v>0.67289719626168221</v>
      </c>
      <c r="R14" s="17">
        <f t="shared" si="1"/>
        <v>0.32710280373831774</v>
      </c>
      <c r="S14" s="26">
        <v>8</v>
      </c>
      <c r="T14" s="33">
        <v>1</v>
      </c>
      <c r="U14" s="21">
        <v>1853541.83</v>
      </c>
      <c r="V14" s="21">
        <v>956627.35</v>
      </c>
      <c r="W14" s="19">
        <v>896914.4800000001</v>
      </c>
      <c r="X14" s="15">
        <f t="shared" si="2"/>
        <v>45208.337317073172</v>
      </c>
      <c r="Y14" s="13">
        <v>41</v>
      </c>
      <c r="Z14" s="13">
        <v>19</v>
      </c>
      <c r="AA14" s="24">
        <v>22</v>
      </c>
    </row>
    <row r="15" spans="1:27" ht="16.5" customHeight="1" x14ac:dyDescent="0.25">
      <c r="A15" s="40">
        <v>2021</v>
      </c>
      <c r="B15" s="62">
        <f ca="1">SUM(B16:OFFSET(B16,11,0))</f>
        <v>4230</v>
      </c>
      <c r="C15" s="63">
        <f ca="1">SUM(C16:OFFSET(C16,11,0))</f>
        <v>2306</v>
      </c>
      <c r="D15" s="63">
        <f ca="1">SUM(D16:OFFSET(D16,11,0))</f>
        <v>1924</v>
      </c>
      <c r="E15" s="64">
        <f ca="1">SUM(E16:OFFSET(E16,11,0))</f>
        <v>4363</v>
      </c>
      <c r="F15" s="63">
        <f ca="1">SUM(F16:OFFSET(F16,11,0))</f>
        <v>2365</v>
      </c>
      <c r="G15" s="63">
        <f ca="1">SUM(G16:OFFSET(G16,11,0))</f>
        <v>1998</v>
      </c>
      <c r="H15" s="65">
        <f ca="1">OFFSET(H16,11,0)</f>
        <v>552</v>
      </c>
      <c r="I15" s="66">
        <f ca="1">SUM(I16:OFFSET(I16,11,0))</f>
        <v>91</v>
      </c>
      <c r="J15" s="62">
        <f ca="1">SUM(J16:OFFSET(J16,11,0))</f>
        <v>4129</v>
      </c>
      <c r="K15" s="67">
        <f ca="1">SUM(K16:OFFSET(K16,11,0))</f>
        <v>3022</v>
      </c>
      <c r="L15" s="63">
        <f ca="1">SUM(L16:OFFSET(L16,11,0))</f>
        <v>1622</v>
      </c>
      <c r="M15" s="68">
        <f ca="1">SUM(M16:OFFSET(M16,11,0))</f>
        <v>1400</v>
      </c>
      <c r="N15" s="63">
        <f ca="1">SUM(N16:OFFSET(N16,11,0))</f>
        <v>1107</v>
      </c>
      <c r="O15" s="63">
        <f ca="1">SUM(O16:OFFSET(O16,11,0))</f>
        <v>623</v>
      </c>
      <c r="P15" s="69">
        <f ca="1">SUM(P16:OFFSET(P16,11,0))</f>
        <v>484</v>
      </c>
      <c r="Q15" s="70">
        <f t="shared" ref="Q15:Q42" ca="1" si="3">+K15/($K15+$N15)</f>
        <v>0.73189634294017925</v>
      </c>
      <c r="R15" s="70">
        <f t="shared" ref="R15:R42" ca="1" si="4">+N15/($K15+$N15)</f>
        <v>0.26810365705982075</v>
      </c>
      <c r="S15" s="50">
        <f ca="1">SUM(S16:OFFSET(S16,11,0))</f>
        <v>39</v>
      </c>
      <c r="T15" s="51">
        <f ca="1">SUM(T16:OFFSET(T16,11,0))</f>
        <v>195</v>
      </c>
      <c r="U15" s="71">
        <f>SUM(U16:U27)</f>
        <v>107374764.19</v>
      </c>
      <c r="V15" s="71">
        <f>SUM(V16:V27)</f>
        <v>47921211.170000002</v>
      </c>
      <c r="W15" s="72">
        <f>SUM(W16:W27)</f>
        <v>59453553.019999996</v>
      </c>
      <c r="X15" s="73">
        <f t="shared" si="2"/>
        <v>43524.428127280094</v>
      </c>
      <c r="Y15" s="64">
        <f>SUM(Y16:Y27)</f>
        <v>2467</v>
      </c>
      <c r="Z15" s="63">
        <f>SUM(Z16:Z27)</f>
        <v>1241</v>
      </c>
      <c r="AA15" s="74">
        <f>SUM(AA16:AA27)</f>
        <v>1226</v>
      </c>
    </row>
    <row r="16" spans="1:27" ht="15.75" customHeight="1" x14ac:dyDescent="0.25">
      <c r="A16" s="36">
        <v>44197</v>
      </c>
      <c r="B16" s="31">
        <v>288</v>
      </c>
      <c r="C16" s="16">
        <v>146</v>
      </c>
      <c r="D16" s="16">
        <v>142</v>
      </c>
      <c r="E16" s="18">
        <v>97</v>
      </c>
      <c r="F16" s="16">
        <v>50</v>
      </c>
      <c r="G16" s="16">
        <v>47</v>
      </c>
      <c r="H16" s="27">
        <f>+H14+B16-I16-E16</f>
        <v>954</v>
      </c>
      <c r="I16" s="34">
        <v>13</v>
      </c>
      <c r="J16" s="31">
        <v>91</v>
      </c>
      <c r="K16" s="29">
        <v>80</v>
      </c>
      <c r="L16" s="16">
        <v>39</v>
      </c>
      <c r="M16" s="28">
        <v>41</v>
      </c>
      <c r="N16" s="16">
        <v>11</v>
      </c>
      <c r="O16" s="16">
        <v>6</v>
      </c>
      <c r="P16" s="30">
        <v>5</v>
      </c>
      <c r="Q16" s="17">
        <f t="shared" si="3"/>
        <v>0.87912087912087911</v>
      </c>
      <c r="R16" s="17">
        <f t="shared" si="4"/>
        <v>0.12087912087912088</v>
      </c>
      <c r="S16" s="14">
        <v>4</v>
      </c>
      <c r="T16" s="32">
        <v>2</v>
      </c>
      <c r="U16" s="21">
        <v>1013796.25</v>
      </c>
      <c r="V16" s="21">
        <v>223408.45</v>
      </c>
      <c r="W16" s="19">
        <v>790387.8</v>
      </c>
      <c r="X16" s="15">
        <f t="shared" si="2"/>
        <v>20275.924999999999</v>
      </c>
      <c r="Y16" s="13">
        <v>50</v>
      </c>
      <c r="Z16" s="13">
        <v>20</v>
      </c>
      <c r="AA16" s="24">
        <v>30</v>
      </c>
    </row>
    <row r="17" spans="1:27" ht="15.75" customHeight="1" x14ac:dyDescent="0.25">
      <c r="A17" s="36">
        <v>44228</v>
      </c>
      <c r="B17" s="31">
        <v>314</v>
      </c>
      <c r="C17" s="16">
        <v>167</v>
      </c>
      <c r="D17" s="16">
        <v>147</v>
      </c>
      <c r="E17" s="18">
        <v>267</v>
      </c>
      <c r="F17" s="16">
        <v>144</v>
      </c>
      <c r="G17" s="16">
        <v>123</v>
      </c>
      <c r="H17" s="27">
        <f t="shared" ref="H17:H27" si="5">+H16+B17-I17-E17</f>
        <v>985</v>
      </c>
      <c r="I17" s="34">
        <v>16</v>
      </c>
      <c r="J17" s="31">
        <v>259</v>
      </c>
      <c r="K17" s="29">
        <v>198</v>
      </c>
      <c r="L17" s="16">
        <v>107</v>
      </c>
      <c r="M17" s="28">
        <v>91</v>
      </c>
      <c r="N17" s="16">
        <v>61</v>
      </c>
      <c r="O17" s="16">
        <v>31</v>
      </c>
      <c r="P17" s="30">
        <v>30</v>
      </c>
      <c r="Q17" s="17">
        <f t="shared" si="3"/>
        <v>0.76447876447876451</v>
      </c>
      <c r="R17" s="17">
        <f t="shared" si="4"/>
        <v>0.23552123552123552</v>
      </c>
      <c r="S17" s="14">
        <v>4</v>
      </c>
      <c r="T17" s="32">
        <v>4</v>
      </c>
      <c r="U17" s="21">
        <v>6918451.9199999999</v>
      </c>
      <c r="V17" s="21">
        <v>3601778.81</v>
      </c>
      <c r="W17" s="19">
        <v>3316673.11</v>
      </c>
      <c r="X17" s="15">
        <f t="shared" si="2"/>
        <v>47713.461517241376</v>
      </c>
      <c r="Y17" s="13">
        <v>145</v>
      </c>
      <c r="Z17" s="13">
        <v>75</v>
      </c>
      <c r="AA17" s="24">
        <v>70</v>
      </c>
    </row>
    <row r="18" spans="1:27" ht="15.75" customHeight="1" x14ac:dyDescent="0.25">
      <c r="A18" s="36">
        <v>44256</v>
      </c>
      <c r="B18" s="31">
        <v>378</v>
      </c>
      <c r="C18" s="16">
        <v>205</v>
      </c>
      <c r="D18" s="16">
        <v>173</v>
      </c>
      <c r="E18" s="18">
        <v>512</v>
      </c>
      <c r="F18" s="16">
        <v>266</v>
      </c>
      <c r="G18" s="16">
        <v>246</v>
      </c>
      <c r="H18" s="27">
        <f t="shared" si="5"/>
        <v>840</v>
      </c>
      <c r="I18" s="34">
        <v>11</v>
      </c>
      <c r="J18" s="31">
        <v>480</v>
      </c>
      <c r="K18" s="29">
        <v>345</v>
      </c>
      <c r="L18" s="16">
        <v>175</v>
      </c>
      <c r="M18" s="28">
        <v>170</v>
      </c>
      <c r="N18" s="16">
        <v>135</v>
      </c>
      <c r="O18" s="16">
        <v>74</v>
      </c>
      <c r="P18" s="30">
        <v>61</v>
      </c>
      <c r="Q18" s="17">
        <f t="shared" si="3"/>
        <v>0.71875</v>
      </c>
      <c r="R18" s="17">
        <f t="shared" si="4"/>
        <v>0.28125</v>
      </c>
      <c r="S18" s="14">
        <v>3</v>
      </c>
      <c r="T18" s="32">
        <v>29</v>
      </c>
      <c r="U18" s="21">
        <v>16423605.380000001</v>
      </c>
      <c r="V18" s="21">
        <v>9025446.2899999991</v>
      </c>
      <c r="W18" s="19">
        <v>7398159.0899999989</v>
      </c>
      <c r="X18" s="15">
        <f t="shared" si="2"/>
        <v>58446.994234875448</v>
      </c>
      <c r="Y18" s="13">
        <v>281</v>
      </c>
      <c r="Z18" s="13">
        <v>141</v>
      </c>
      <c r="AA18" s="24">
        <v>140</v>
      </c>
    </row>
    <row r="19" spans="1:27" ht="15.75" customHeight="1" x14ac:dyDescent="0.25">
      <c r="A19" s="36">
        <v>44287</v>
      </c>
      <c r="B19" s="31">
        <v>356</v>
      </c>
      <c r="C19" s="16">
        <v>204</v>
      </c>
      <c r="D19" s="16">
        <v>152</v>
      </c>
      <c r="E19" s="18">
        <v>420</v>
      </c>
      <c r="F19" s="16">
        <v>209</v>
      </c>
      <c r="G19" s="16">
        <v>211</v>
      </c>
      <c r="H19" s="27">
        <f t="shared" si="5"/>
        <v>768</v>
      </c>
      <c r="I19" s="34">
        <v>8</v>
      </c>
      <c r="J19" s="31">
        <v>399</v>
      </c>
      <c r="K19" s="29">
        <v>288</v>
      </c>
      <c r="L19" s="16">
        <v>148</v>
      </c>
      <c r="M19" s="28">
        <v>140</v>
      </c>
      <c r="N19" s="16">
        <v>111</v>
      </c>
      <c r="O19" s="16">
        <v>55</v>
      </c>
      <c r="P19" s="30">
        <v>56</v>
      </c>
      <c r="Q19" s="17">
        <f t="shared" si="3"/>
        <v>0.72180451127819545</v>
      </c>
      <c r="R19" s="17">
        <f t="shared" si="4"/>
        <v>0.2781954887218045</v>
      </c>
      <c r="S19" s="14">
        <v>0</v>
      </c>
      <c r="T19" s="32">
        <v>21</v>
      </c>
      <c r="U19" s="21">
        <v>5758620.8799999999</v>
      </c>
      <c r="V19" s="21">
        <v>3623056.75</v>
      </c>
      <c r="W19" s="19">
        <v>2135564.13</v>
      </c>
      <c r="X19" s="15">
        <f t="shared" si="2"/>
        <v>23600.905245901638</v>
      </c>
      <c r="Y19" s="13">
        <v>244</v>
      </c>
      <c r="Z19" s="13">
        <v>121</v>
      </c>
      <c r="AA19" s="24">
        <v>123</v>
      </c>
    </row>
    <row r="20" spans="1:27" ht="15.75" x14ac:dyDescent="0.25">
      <c r="A20" s="36">
        <v>44317</v>
      </c>
      <c r="B20" s="31">
        <v>370</v>
      </c>
      <c r="C20" s="16">
        <v>218</v>
      </c>
      <c r="D20" s="16">
        <v>152</v>
      </c>
      <c r="E20" s="18">
        <v>493</v>
      </c>
      <c r="F20" s="16">
        <v>266</v>
      </c>
      <c r="G20" s="16">
        <v>227</v>
      </c>
      <c r="H20" s="27">
        <f t="shared" si="5"/>
        <v>624</v>
      </c>
      <c r="I20" s="34">
        <v>21</v>
      </c>
      <c r="J20" s="31">
        <v>476</v>
      </c>
      <c r="K20" s="29">
        <v>352</v>
      </c>
      <c r="L20" s="16">
        <v>192</v>
      </c>
      <c r="M20" s="28">
        <v>160</v>
      </c>
      <c r="N20" s="16">
        <v>124</v>
      </c>
      <c r="O20" s="16">
        <v>65</v>
      </c>
      <c r="P20" s="30">
        <v>59</v>
      </c>
      <c r="Q20" s="17">
        <f t="shared" si="3"/>
        <v>0.73949579831932777</v>
      </c>
      <c r="R20" s="17">
        <f t="shared" si="4"/>
        <v>0.26050420168067229</v>
      </c>
      <c r="S20" s="14">
        <v>2</v>
      </c>
      <c r="T20" s="32">
        <v>15</v>
      </c>
      <c r="U20" s="21">
        <v>8661451.5199999996</v>
      </c>
      <c r="V20" s="21">
        <v>4736017.0299999993</v>
      </c>
      <c r="W20" s="19">
        <v>3925434.49</v>
      </c>
      <c r="X20" s="15">
        <f t="shared" si="2"/>
        <v>29662.505205479451</v>
      </c>
      <c r="Y20" s="13">
        <v>292</v>
      </c>
      <c r="Z20" s="13">
        <v>153</v>
      </c>
      <c r="AA20" s="24">
        <v>139</v>
      </c>
    </row>
    <row r="21" spans="1:27" ht="15.75" x14ac:dyDescent="0.25">
      <c r="A21" s="36">
        <v>44348</v>
      </c>
      <c r="B21" s="31">
        <v>374</v>
      </c>
      <c r="C21" s="16">
        <v>212</v>
      </c>
      <c r="D21" s="16">
        <v>162</v>
      </c>
      <c r="E21" s="18">
        <v>362</v>
      </c>
      <c r="F21" s="16">
        <v>190</v>
      </c>
      <c r="G21" s="16">
        <v>172</v>
      </c>
      <c r="H21" s="27">
        <f t="shared" si="5"/>
        <v>627</v>
      </c>
      <c r="I21" s="34">
        <v>9</v>
      </c>
      <c r="J21" s="31">
        <v>342</v>
      </c>
      <c r="K21" s="29">
        <v>256</v>
      </c>
      <c r="L21" s="16">
        <v>141</v>
      </c>
      <c r="M21" s="28">
        <v>115</v>
      </c>
      <c r="N21" s="16">
        <v>86</v>
      </c>
      <c r="O21" s="16">
        <v>44</v>
      </c>
      <c r="P21" s="30">
        <v>42</v>
      </c>
      <c r="Q21" s="17">
        <f t="shared" si="3"/>
        <v>0.74853801169590639</v>
      </c>
      <c r="R21" s="17">
        <f t="shared" si="4"/>
        <v>0.25146198830409355</v>
      </c>
      <c r="S21" s="14">
        <v>2</v>
      </c>
      <c r="T21" s="32">
        <v>18</v>
      </c>
      <c r="U21" s="21">
        <v>5808375.4100000001</v>
      </c>
      <c r="V21" s="21">
        <v>2609674.41</v>
      </c>
      <c r="W21" s="19">
        <v>3198701</v>
      </c>
      <c r="X21" s="15">
        <f t="shared" si="2"/>
        <v>29634.568418367347</v>
      </c>
      <c r="Y21" s="13">
        <v>196</v>
      </c>
      <c r="Z21" s="13">
        <v>97</v>
      </c>
      <c r="AA21" s="24">
        <v>99</v>
      </c>
    </row>
    <row r="22" spans="1:27" ht="15.75" x14ac:dyDescent="0.25">
      <c r="A22" s="36">
        <v>44378</v>
      </c>
      <c r="B22" s="31">
        <v>415</v>
      </c>
      <c r="C22" s="16">
        <v>233</v>
      </c>
      <c r="D22" s="16">
        <v>182</v>
      </c>
      <c r="E22" s="18">
        <v>566</v>
      </c>
      <c r="F22" s="16">
        <v>337</v>
      </c>
      <c r="G22" s="16">
        <v>229</v>
      </c>
      <c r="H22" s="27">
        <f t="shared" si="5"/>
        <v>473</v>
      </c>
      <c r="I22" s="34">
        <v>3</v>
      </c>
      <c r="J22" s="31">
        <v>536</v>
      </c>
      <c r="K22" s="29">
        <v>400</v>
      </c>
      <c r="L22" s="16">
        <v>233</v>
      </c>
      <c r="M22" s="28">
        <v>167</v>
      </c>
      <c r="N22" s="16">
        <v>136</v>
      </c>
      <c r="O22" s="16">
        <v>90</v>
      </c>
      <c r="P22" s="30">
        <v>46</v>
      </c>
      <c r="Q22" s="17">
        <f t="shared" si="3"/>
        <v>0.74626865671641796</v>
      </c>
      <c r="R22" s="17">
        <f t="shared" si="4"/>
        <v>0.2537313432835821</v>
      </c>
      <c r="S22" s="14">
        <v>4</v>
      </c>
      <c r="T22" s="32">
        <v>26</v>
      </c>
      <c r="U22" s="21">
        <v>9695172.2999999989</v>
      </c>
      <c r="V22" s="21">
        <v>6093323.8599999994</v>
      </c>
      <c r="W22" s="19">
        <v>3601848.44</v>
      </c>
      <c r="X22" s="15">
        <f t="shared" si="2"/>
        <v>32103.219536423836</v>
      </c>
      <c r="Y22" s="13">
        <v>302</v>
      </c>
      <c r="Z22" s="13">
        <v>152</v>
      </c>
      <c r="AA22" s="24">
        <v>150</v>
      </c>
    </row>
    <row r="23" spans="1:27" ht="15.75" x14ac:dyDescent="0.25">
      <c r="A23" s="36">
        <v>44409</v>
      </c>
      <c r="B23" s="31">
        <v>372</v>
      </c>
      <c r="C23" s="16">
        <v>199</v>
      </c>
      <c r="D23" s="16">
        <v>173</v>
      </c>
      <c r="E23" s="18">
        <v>242</v>
      </c>
      <c r="F23" s="16">
        <v>133</v>
      </c>
      <c r="G23" s="16">
        <v>109</v>
      </c>
      <c r="H23" s="27">
        <f t="shared" si="5"/>
        <v>600</v>
      </c>
      <c r="I23" s="34">
        <v>3</v>
      </c>
      <c r="J23" s="31">
        <v>230</v>
      </c>
      <c r="K23" s="29">
        <v>178</v>
      </c>
      <c r="L23" s="16">
        <v>98</v>
      </c>
      <c r="M23" s="28">
        <v>80</v>
      </c>
      <c r="N23" s="16">
        <v>52</v>
      </c>
      <c r="O23" s="16">
        <v>28</v>
      </c>
      <c r="P23" s="30">
        <v>24</v>
      </c>
      <c r="Q23" s="17">
        <f t="shared" si="3"/>
        <v>0.77391304347826084</v>
      </c>
      <c r="R23" s="17">
        <f t="shared" si="4"/>
        <v>0.22608695652173913</v>
      </c>
      <c r="S23" s="14">
        <v>4</v>
      </c>
      <c r="T23" s="32">
        <v>8</v>
      </c>
      <c r="U23" s="21">
        <v>6248912.2599999998</v>
      </c>
      <c r="V23" s="21">
        <v>4424239.87</v>
      </c>
      <c r="W23" s="19">
        <v>1824672.39</v>
      </c>
      <c r="X23" s="15">
        <f t="shared" si="2"/>
        <v>40057.129871794874</v>
      </c>
      <c r="Y23" s="13">
        <v>156</v>
      </c>
      <c r="Z23" s="13">
        <v>86</v>
      </c>
      <c r="AA23" s="24">
        <v>70</v>
      </c>
    </row>
    <row r="24" spans="1:27" ht="15.75" x14ac:dyDescent="0.25">
      <c r="A24" s="36">
        <v>44440</v>
      </c>
      <c r="B24" s="31">
        <v>343</v>
      </c>
      <c r="C24" s="16">
        <v>180</v>
      </c>
      <c r="D24" s="16">
        <v>163</v>
      </c>
      <c r="E24" s="18">
        <v>419</v>
      </c>
      <c r="F24" s="16">
        <v>232</v>
      </c>
      <c r="G24" s="16">
        <v>187</v>
      </c>
      <c r="H24" s="27">
        <f t="shared" si="5"/>
        <v>521</v>
      </c>
      <c r="I24" s="34">
        <v>3</v>
      </c>
      <c r="J24" s="31">
        <v>400</v>
      </c>
      <c r="K24" s="29">
        <v>283</v>
      </c>
      <c r="L24" s="16">
        <v>151</v>
      </c>
      <c r="M24" s="28">
        <v>132</v>
      </c>
      <c r="N24" s="16">
        <v>117</v>
      </c>
      <c r="O24" s="16">
        <v>73</v>
      </c>
      <c r="P24" s="30">
        <v>44</v>
      </c>
      <c r="Q24" s="17">
        <f t="shared" si="3"/>
        <v>0.70750000000000002</v>
      </c>
      <c r="R24" s="17">
        <f t="shared" si="4"/>
        <v>0.29249999999999998</v>
      </c>
      <c r="S24" s="14">
        <v>1</v>
      </c>
      <c r="T24" s="32">
        <v>18</v>
      </c>
      <c r="U24" s="21">
        <v>6742477.0600000015</v>
      </c>
      <c r="V24" s="21">
        <v>2503999.0099999998</v>
      </c>
      <c r="W24" s="19">
        <v>4238478.05</v>
      </c>
      <c r="X24" s="15">
        <f t="shared" si="2"/>
        <v>28569.818050847465</v>
      </c>
      <c r="Y24" s="13">
        <v>236</v>
      </c>
      <c r="Z24" s="13">
        <v>117</v>
      </c>
      <c r="AA24" s="24">
        <v>119</v>
      </c>
    </row>
    <row r="25" spans="1:27" ht="15.75" x14ac:dyDescent="0.25">
      <c r="A25" s="36">
        <v>44470</v>
      </c>
      <c r="B25" s="31">
        <v>308</v>
      </c>
      <c r="C25" s="16">
        <v>185</v>
      </c>
      <c r="D25" s="16">
        <v>123</v>
      </c>
      <c r="E25" s="18">
        <v>352</v>
      </c>
      <c r="F25" s="16">
        <v>190</v>
      </c>
      <c r="G25" s="16">
        <v>162</v>
      </c>
      <c r="H25" s="27">
        <f t="shared" si="5"/>
        <v>477</v>
      </c>
      <c r="I25" s="34">
        <v>0</v>
      </c>
      <c r="J25" s="31">
        <v>324</v>
      </c>
      <c r="K25" s="29">
        <v>237</v>
      </c>
      <c r="L25" s="16">
        <v>123</v>
      </c>
      <c r="M25" s="28">
        <v>114</v>
      </c>
      <c r="N25" s="16">
        <v>87</v>
      </c>
      <c r="O25" s="16">
        <v>47</v>
      </c>
      <c r="P25" s="30">
        <v>40</v>
      </c>
      <c r="Q25" s="17">
        <f t="shared" si="3"/>
        <v>0.73148148148148151</v>
      </c>
      <c r="R25" s="17">
        <f t="shared" si="4"/>
        <v>0.26851851851851855</v>
      </c>
      <c r="S25" s="14">
        <v>2</v>
      </c>
      <c r="T25" s="32">
        <v>26</v>
      </c>
      <c r="U25" s="21">
        <v>6028873.1699999999</v>
      </c>
      <c r="V25" s="21">
        <v>4127621.6099999989</v>
      </c>
      <c r="W25" s="19">
        <v>1901251.56</v>
      </c>
      <c r="X25" s="15">
        <f t="shared" si="2"/>
        <v>28708.919857142857</v>
      </c>
      <c r="Y25" s="13">
        <v>210</v>
      </c>
      <c r="Z25" s="13">
        <v>106</v>
      </c>
      <c r="AA25" s="24">
        <v>104</v>
      </c>
    </row>
    <row r="26" spans="1:27" ht="15.75" x14ac:dyDescent="0.25">
      <c r="A26" s="36">
        <v>44501</v>
      </c>
      <c r="B26" s="31">
        <v>371</v>
      </c>
      <c r="C26" s="16">
        <v>193</v>
      </c>
      <c r="D26" s="16">
        <v>178</v>
      </c>
      <c r="E26" s="18">
        <v>344</v>
      </c>
      <c r="F26" s="16">
        <v>191</v>
      </c>
      <c r="G26" s="16">
        <v>153</v>
      </c>
      <c r="H26" s="27">
        <f t="shared" si="5"/>
        <v>503</v>
      </c>
      <c r="I26" s="34">
        <v>1</v>
      </c>
      <c r="J26" s="31">
        <v>321</v>
      </c>
      <c r="K26" s="29">
        <v>226</v>
      </c>
      <c r="L26" s="16">
        <v>122</v>
      </c>
      <c r="M26" s="28">
        <v>104</v>
      </c>
      <c r="N26" s="16">
        <v>95</v>
      </c>
      <c r="O26" s="16">
        <v>55</v>
      </c>
      <c r="P26" s="30">
        <v>40</v>
      </c>
      <c r="Q26" s="17">
        <f t="shared" si="3"/>
        <v>0.70404984423676009</v>
      </c>
      <c r="R26" s="17">
        <f t="shared" si="4"/>
        <v>0.29595015576323985</v>
      </c>
      <c r="S26" s="14">
        <v>7</v>
      </c>
      <c r="T26" s="32">
        <v>16</v>
      </c>
      <c r="U26" s="21">
        <v>5231782.1500000004</v>
      </c>
      <c r="V26" s="21">
        <v>2687693.81</v>
      </c>
      <c r="W26" s="19">
        <v>2544088.3399999989</v>
      </c>
      <c r="X26" s="15">
        <f t="shared" si="2"/>
        <v>24333.870465116281</v>
      </c>
      <c r="Y26" s="13">
        <v>215</v>
      </c>
      <c r="Z26" s="13">
        <v>112</v>
      </c>
      <c r="AA26" s="24">
        <v>103</v>
      </c>
    </row>
    <row r="27" spans="1:27" s="22" customFormat="1" ht="15.75" x14ac:dyDescent="0.25">
      <c r="A27" s="38">
        <v>44531</v>
      </c>
      <c r="B27" s="31">
        <v>341</v>
      </c>
      <c r="C27" s="16">
        <v>164</v>
      </c>
      <c r="D27" s="16">
        <v>177</v>
      </c>
      <c r="E27" s="18">
        <v>289</v>
      </c>
      <c r="F27" s="16">
        <v>157</v>
      </c>
      <c r="G27" s="16">
        <v>132</v>
      </c>
      <c r="H27" s="27">
        <f t="shared" si="5"/>
        <v>552</v>
      </c>
      <c r="I27" s="34">
        <v>3</v>
      </c>
      <c r="J27" s="31">
        <v>271</v>
      </c>
      <c r="K27" s="29">
        <v>179</v>
      </c>
      <c r="L27" s="16">
        <v>93</v>
      </c>
      <c r="M27" s="28">
        <v>86</v>
      </c>
      <c r="N27" s="16">
        <v>92</v>
      </c>
      <c r="O27" s="16">
        <v>55</v>
      </c>
      <c r="P27" s="30">
        <v>37</v>
      </c>
      <c r="Q27" s="17">
        <f t="shared" si="3"/>
        <v>0.66051660516605171</v>
      </c>
      <c r="R27" s="17">
        <f t="shared" si="4"/>
        <v>0.33948339483394835</v>
      </c>
      <c r="S27" s="14">
        <v>6</v>
      </c>
      <c r="T27" s="32">
        <v>12</v>
      </c>
      <c r="U27" s="21">
        <v>28843245.890000001</v>
      </c>
      <c r="V27" s="21">
        <v>4264951.2699999996</v>
      </c>
      <c r="W27" s="19">
        <v>24578294.620000001</v>
      </c>
      <c r="X27" s="15">
        <f t="shared" si="2"/>
        <v>206023.18492857143</v>
      </c>
      <c r="Y27" s="13">
        <v>140</v>
      </c>
      <c r="Z27" s="13">
        <v>61</v>
      </c>
      <c r="AA27" s="24">
        <v>79</v>
      </c>
    </row>
    <row r="28" spans="1:27" ht="16.5" customHeight="1" x14ac:dyDescent="0.25">
      <c r="A28" s="75">
        <v>2022</v>
      </c>
      <c r="B28" s="62">
        <f ca="1">SUM(B29:OFFSET(B29,11,0))</f>
        <v>5140</v>
      </c>
      <c r="C28" s="63">
        <f ca="1">SUM(C29:OFFSET(C29,11,0))</f>
        <v>2884</v>
      </c>
      <c r="D28" s="63">
        <f ca="1">SUM(D29:OFFSET(D29,11,0))</f>
        <v>2256</v>
      </c>
      <c r="E28" s="64">
        <f ca="1">SUM(E29:OFFSET(E29,11,0))</f>
        <v>5080</v>
      </c>
      <c r="F28" s="63">
        <f ca="1">SUM(F29:OFFSET(F29,11,0))</f>
        <v>2826</v>
      </c>
      <c r="G28" s="63">
        <f ca="1">SUM(G29:OFFSET(G29,11,0))</f>
        <v>2254</v>
      </c>
      <c r="H28" s="65">
        <f ca="1">OFFSET(H29,11,0)</f>
        <v>589</v>
      </c>
      <c r="I28" s="66">
        <f ca="1">SUM(I29:OFFSET(I29,11,0))</f>
        <v>23</v>
      </c>
      <c r="J28" s="62">
        <f ca="1">SUM(J29:OFFSET(J29,11,0))</f>
        <v>4722</v>
      </c>
      <c r="K28" s="67">
        <f ca="1">SUM(K29:OFFSET(K29,11,0))</f>
        <v>3175</v>
      </c>
      <c r="L28" s="63">
        <f ca="1">SUM(L29:OFFSET(L29,11,0))</f>
        <v>1741</v>
      </c>
      <c r="M28" s="68">
        <f ca="1">SUM(M29:OFFSET(M29,11,0))</f>
        <v>1434</v>
      </c>
      <c r="N28" s="63">
        <f ca="1">SUM(N29:OFFSET(N29,11,0))</f>
        <v>1547</v>
      </c>
      <c r="O28" s="63">
        <f ca="1">SUM(O29:OFFSET(O29,11,0))</f>
        <v>888</v>
      </c>
      <c r="P28" s="69">
        <f ca="1">SUM(P29:OFFSET(P29,11,0))</f>
        <v>659</v>
      </c>
      <c r="Q28" s="70">
        <f t="shared" ca="1" si="3"/>
        <v>0.67238458280389668</v>
      </c>
      <c r="R28" s="70">
        <f t="shared" ca="1" si="4"/>
        <v>0.32761541719610332</v>
      </c>
      <c r="S28" s="76">
        <f ca="1">SUM(S29:OFFSET(S29,11,0))</f>
        <v>62</v>
      </c>
      <c r="T28" s="77">
        <v>296</v>
      </c>
      <c r="U28" s="71">
        <f>SUM(U29:U40)</f>
        <v>114413333.80600001</v>
      </c>
      <c r="V28" s="71">
        <f>SUM(V29:V40)</f>
        <v>64287286.259999998</v>
      </c>
      <c r="W28" s="72">
        <f>SUM(W29:W40)</f>
        <v>50126047.545999996</v>
      </c>
      <c r="X28" s="73">
        <f t="shared" si="2"/>
        <v>44956.123302946959</v>
      </c>
      <c r="Y28" s="64">
        <f>SUM(Y29:Y40)</f>
        <v>2545</v>
      </c>
      <c r="Z28" s="63">
        <f>SUM(Z29:Z40)</f>
        <v>1233</v>
      </c>
      <c r="AA28" s="74">
        <f>SUM(AA29:AA40)</f>
        <v>1312</v>
      </c>
    </row>
    <row r="29" spans="1:27" s="22" customFormat="1" ht="15.75" x14ac:dyDescent="0.25">
      <c r="A29" s="36">
        <v>44562</v>
      </c>
      <c r="B29" s="31">
        <v>381</v>
      </c>
      <c r="C29" s="16">
        <v>205</v>
      </c>
      <c r="D29" s="16">
        <v>176</v>
      </c>
      <c r="E29" s="18">
        <v>378</v>
      </c>
      <c r="F29" s="16">
        <v>172</v>
      </c>
      <c r="G29" s="16">
        <v>206</v>
      </c>
      <c r="H29" s="27">
        <f>+H27+B29-I29-E29</f>
        <v>551</v>
      </c>
      <c r="I29" s="34">
        <v>4</v>
      </c>
      <c r="J29" s="31">
        <v>358</v>
      </c>
      <c r="K29" s="29">
        <v>255</v>
      </c>
      <c r="L29" s="16">
        <v>103</v>
      </c>
      <c r="M29" s="28">
        <v>152</v>
      </c>
      <c r="N29" s="16">
        <v>103</v>
      </c>
      <c r="O29" s="16">
        <v>60</v>
      </c>
      <c r="P29" s="30">
        <v>43</v>
      </c>
      <c r="Q29" s="17">
        <f t="shared" si="3"/>
        <v>0.71229050279329609</v>
      </c>
      <c r="R29" s="17">
        <f t="shared" si="4"/>
        <v>0.28770949720670391</v>
      </c>
      <c r="S29" s="14">
        <v>2</v>
      </c>
      <c r="T29" s="32">
        <v>18</v>
      </c>
      <c r="U29" s="21">
        <v>8331582.8499999996</v>
      </c>
      <c r="V29" s="21">
        <v>3948448.64</v>
      </c>
      <c r="W29" s="19">
        <v>4383134.2100000009</v>
      </c>
      <c r="X29" s="15">
        <f t="shared" si="2"/>
        <v>35453.544042553192</v>
      </c>
      <c r="Y29" s="13">
        <v>235</v>
      </c>
      <c r="Z29" s="13">
        <v>92</v>
      </c>
      <c r="AA29" s="24">
        <v>143</v>
      </c>
    </row>
    <row r="30" spans="1:27" s="22" customFormat="1" ht="15.75" x14ac:dyDescent="0.25">
      <c r="A30" s="36">
        <v>44593</v>
      </c>
      <c r="B30" s="31">
        <v>430</v>
      </c>
      <c r="C30" s="16">
        <v>234</v>
      </c>
      <c r="D30" s="16">
        <v>196</v>
      </c>
      <c r="E30" s="18">
        <v>379</v>
      </c>
      <c r="F30" s="16">
        <v>207</v>
      </c>
      <c r="G30" s="16">
        <v>172</v>
      </c>
      <c r="H30" s="27">
        <f t="shared" ref="H30:H40" si="6">+H29+B30-I30-E30</f>
        <v>601</v>
      </c>
      <c r="I30" s="34">
        <v>1</v>
      </c>
      <c r="J30" s="31">
        <v>353</v>
      </c>
      <c r="K30" s="29">
        <v>227</v>
      </c>
      <c r="L30" s="16">
        <v>120</v>
      </c>
      <c r="M30" s="28">
        <v>107</v>
      </c>
      <c r="N30" s="16">
        <v>126</v>
      </c>
      <c r="O30" s="16">
        <v>73</v>
      </c>
      <c r="P30" s="30">
        <v>53</v>
      </c>
      <c r="Q30" s="17">
        <f t="shared" si="3"/>
        <v>0.64305949008498586</v>
      </c>
      <c r="R30" s="17">
        <f t="shared" si="4"/>
        <v>0.35694050991501414</v>
      </c>
      <c r="S30" s="14">
        <v>2</v>
      </c>
      <c r="T30" s="32">
        <v>24</v>
      </c>
      <c r="U30" s="21">
        <v>8463887.5800000001</v>
      </c>
      <c r="V30" s="21">
        <v>4096901.54</v>
      </c>
      <c r="W30" s="19">
        <v>4366986.04</v>
      </c>
      <c r="X30" s="15">
        <f t="shared" si="2"/>
        <v>42319.437899999997</v>
      </c>
      <c r="Y30" s="13">
        <v>200</v>
      </c>
      <c r="Z30" s="13">
        <v>95</v>
      </c>
      <c r="AA30" s="24">
        <v>105</v>
      </c>
    </row>
    <row r="31" spans="1:27" s="22" customFormat="1" ht="15.75" x14ac:dyDescent="0.25">
      <c r="A31" s="36">
        <v>44621</v>
      </c>
      <c r="B31" s="31">
        <v>464</v>
      </c>
      <c r="C31" s="16">
        <v>270</v>
      </c>
      <c r="D31" s="16">
        <v>194</v>
      </c>
      <c r="E31" s="18">
        <v>542</v>
      </c>
      <c r="F31" s="16">
        <v>301</v>
      </c>
      <c r="G31" s="16">
        <v>241</v>
      </c>
      <c r="H31" s="27">
        <f t="shared" si="6"/>
        <v>518</v>
      </c>
      <c r="I31" s="34">
        <v>5</v>
      </c>
      <c r="J31" s="31">
        <v>505</v>
      </c>
      <c r="K31" s="29">
        <v>360</v>
      </c>
      <c r="L31" s="16">
        <v>199</v>
      </c>
      <c r="M31" s="28">
        <v>161</v>
      </c>
      <c r="N31" s="16">
        <v>145</v>
      </c>
      <c r="O31" s="16">
        <v>83</v>
      </c>
      <c r="P31" s="30">
        <v>62</v>
      </c>
      <c r="Q31" s="17">
        <f t="shared" si="3"/>
        <v>0.71287128712871284</v>
      </c>
      <c r="R31" s="17">
        <f t="shared" si="4"/>
        <v>0.28712871287128711</v>
      </c>
      <c r="S31" s="14">
        <v>5</v>
      </c>
      <c r="T31" s="32">
        <v>32</v>
      </c>
      <c r="U31" s="21">
        <v>11194112.380000001</v>
      </c>
      <c r="V31" s="21">
        <v>5443143.8799999999</v>
      </c>
      <c r="W31" s="19">
        <v>5750968.5</v>
      </c>
      <c r="X31" s="15">
        <f t="shared" si="2"/>
        <v>34764.324161490687</v>
      </c>
      <c r="Y31" s="13">
        <v>322</v>
      </c>
      <c r="Z31" s="13">
        <v>166</v>
      </c>
      <c r="AA31" s="24">
        <v>156</v>
      </c>
    </row>
    <row r="32" spans="1:27" s="22" customFormat="1" ht="15.75" x14ac:dyDescent="0.25">
      <c r="A32" s="36">
        <v>44652</v>
      </c>
      <c r="B32" s="31">
        <v>422</v>
      </c>
      <c r="C32" s="16">
        <v>254</v>
      </c>
      <c r="D32" s="16">
        <v>168</v>
      </c>
      <c r="E32" s="18">
        <v>389</v>
      </c>
      <c r="F32" s="16">
        <v>223</v>
      </c>
      <c r="G32" s="16">
        <v>166</v>
      </c>
      <c r="H32" s="27">
        <f t="shared" si="6"/>
        <v>547</v>
      </c>
      <c r="I32" s="34">
        <v>4</v>
      </c>
      <c r="J32" s="31">
        <v>360</v>
      </c>
      <c r="K32" s="29">
        <v>258</v>
      </c>
      <c r="L32" s="16">
        <v>145</v>
      </c>
      <c r="M32" s="28">
        <v>113</v>
      </c>
      <c r="N32" s="16">
        <v>102</v>
      </c>
      <c r="O32" s="16">
        <v>63</v>
      </c>
      <c r="P32" s="30">
        <v>39</v>
      </c>
      <c r="Q32" s="17">
        <f t="shared" si="3"/>
        <v>0.71666666666666667</v>
      </c>
      <c r="R32" s="17">
        <f t="shared" si="4"/>
        <v>0.28333333333333333</v>
      </c>
      <c r="S32" s="14">
        <v>5</v>
      </c>
      <c r="T32" s="32">
        <v>24</v>
      </c>
      <c r="U32" s="21">
        <v>12238151.93</v>
      </c>
      <c r="V32" s="21">
        <v>7327183.0300000012</v>
      </c>
      <c r="W32" s="19">
        <v>4910968.8999999994</v>
      </c>
      <c r="X32" s="15">
        <f t="shared" si="2"/>
        <v>58000.720047393363</v>
      </c>
      <c r="Y32" s="13">
        <v>211</v>
      </c>
      <c r="Z32" s="13">
        <v>109</v>
      </c>
      <c r="AA32" s="24">
        <v>102</v>
      </c>
    </row>
    <row r="33" spans="1:27" s="22" customFormat="1" ht="15.75" x14ac:dyDescent="0.25">
      <c r="A33" s="36">
        <v>44682</v>
      </c>
      <c r="B33" s="31">
        <v>414</v>
      </c>
      <c r="C33" s="16">
        <v>242</v>
      </c>
      <c r="D33" s="16">
        <v>172</v>
      </c>
      <c r="E33" s="18">
        <v>370</v>
      </c>
      <c r="F33" s="16">
        <v>224</v>
      </c>
      <c r="G33" s="16">
        <v>146</v>
      </c>
      <c r="H33" s="27">
        <f t="shared" si="6"/>
        <v>590</v>
      </c>
      <c r="I33" s="34">
        <v>1</v>
      </c>
      <c r="J33" s="31">
        <v>346</v>
      </c>
      <c r="K33" s="29">
        <v>269</v>
      </c>
      <c r="L33" s="16">
        <v>166</v>
      </c>
      <c r="M33" s="28">
        <v>103</v>
      </c>
      <c r="N33" s="16">
        <v>77</v>
      </c>
      <c r="O33" s="16">
        <v>45</v>
      </c>
      <c r="P33" s="30">
        <v>32</v>
      </c>
      <c r="Q33" s="17">
        <f t="shared" si="3"/>
        <v>0.7774566473988439</v>
      </c>
      <c r="R33" s="17">
        <f t="shared" si="4"/>
        <v>0.22254335260115607</v>
      </c>
      <c r="S33" s="14">
        <v>3</v>
      </c>
      <c r="T33" s="32">
        <v>21</v>
      </c>
      <c r="U33" s="21">
        <v>8509012.2000000011</v>
      </c>
      <c r="V33" s="21">
        <v>5973432.25</v>
      </c>
      <c r="W33" s="19">
        <v>2535579.9500000002</v>
      </c>
      <c r="X33" s="15">
        <f t="shared" si="2"/>
        <v>39761.739252336454</v>
      </c>
      <c r="Y33" s="13">
        <v>214</v>
      </c>
      <c r="Z33" s="13">
        <v>116</v>
      </c>
      <c r="AA33" s="24">
        <v>98</v>
      </c>
    </row>
    <row r="34" spans="1:27" s="22" customFormat="1" ht="15.75" x14ac:dyDescent="0.25">
      <c r="A34" s="36">
        <v>44713</v>
      </c>
      <c r="B34" s="31">
        <v>373</v>
      </c>
      <c r="C34" s="16">
        <v>216</v>
      </c>
      <c r="D34" s="16">
        <v>157</v>
      </c>
      <c r="E34" s="18">
        <v>496</v>
      </c>
      <c r="F34" s="16">
        <v>273</v>
      </c>
      <c r="G34" s="16">
        <v>223</v>
      </c>
      <c r="H34" s="27">
        <f t="shared" si="6"/>
        <v>466</v>
      </c>
      <c r="I34" s="34">
        <v>1</v>
      </c>
      <c r="J34" s="31">
        <v>457</v>
      </c>
      <c r="K34" s="29">
        <v>324</v>
      </c>
      <c r="L34" s="16">
        <v>178</v>
      </c>
      <c r="M34" s="28">
        <v>146</v>
      </c>
      <c r="N34" s="16">
        <v>133</v>
      </c>
      <c r="O34" s="16">
        <v>71</v>
      </c>
      <c r="P34" s="30">
        <v>62</v>
      </c>
      <c r="Q34" s="17">
        <f t="shared" si="3"/>
        <v>0.70897155361050324</v>
      </c>
      <c r="R34" s="17">
        <f t="shared" si="4"/>
        <v>0.29102844638949671</v>
      </c>
      <c r="S34" s="14">
        <v>7</v>
      </c>
      <c r="T34" s="32">
        <v>32</v>
      </c>
      <c r="U34" s="21">
        <v>8166317.6500000004</v>
      </c>
      <c r="V34" s="21">
        <v>3756571.41</v>
      </c>
      <c r="W34" s="19">
        <v>4409746.24</v>
      </c>
      <c r="X34" s="15">
        <f t="shared" si="2"/>
        <v>33745.114256198351</v>
      </c>
      <c r="Y34" s="13">
        <v>242</v>
      </c>
      <c r="Z34" s="13">
        <v>118</v>
      </c>
      <c r="AA34" s="24">
        <v>124</v>
      </c>
    </row>
    <row r="35" spans="1:27" s="22" customFormat="1" ht="15.75" x14ac:dyDescent="0.25">
      <c r="A35" s="36">
        <v>44743</v>
      </c>
      <c r="B35" s="31">
        <v>436</v>
      </c>
      <c r="C35" s="16">
        <v>235</v>
      </c>
      <c r="D35" s="16">
        <v>201</v>
      </c>
      <c r="E35" s="18">
        <v>410</v>
      </c>
      <c r="F35" s="16">
        <v>259</v>
      </c>
      <c r="G35" s="16">
        <v>151</v>
      </c>
      <c r="H35" s="27">
        <f t="shared" si="6"/>
        <v>492</v>
      </c>
      <c r="I35" s="34">
        <v>0</v>
      </c>
      <c r="J35" s="31">
        <v>376</v>
      </c>
      <c r="K35" s="29">
        <v>245</v>
      </c>
      <c r="L35" s="16">
        <v>153</v>
      </c>
      <c r="M35" s="28">
        <v>92</v>
      </c>
      <c r="N35" s="16">
        <v>131</v>
      </c>
      <c r="O35" s="16">
        <v>83</v>
      </c>
      <c r="P35" s="30">
        <v>48</v>
      </c>
      <c r="Q35" s="17">
        <f t="shared" si="3"/>
        <v>0.65159574468085102</v>
      </c>
      <c r="R35" s="17">
        <f t="shared" si="4"/>
        <v>0.34840425531914893</v>
      </c>
      <c r="S35" s="14">
        <v>7</v>
      </c>
      <c r="T35" s="32">
        <v>27</v>
      </c>
      <c r="U35" s="21">
        <v>5900406.9899999993</v>
      </c>
      <c r="V35" s="21">
        <v>3252929.69</v>
      </c>
      <c r="W35" s="19">
        <v>2647477.2999999998</v>
      </c>
      <c r="X35" s="15">
        <f t="shared" si="2"/>
        <v>35544.620421686741</v>
      </c>
      <c r="Y35" s="13">
        <v>166</v>
      </c>
      <c r="Z35" s="13">
        <v>87</v>
      </c>
      <c r="AA35" s="24">
        <v>79</v>
      </c>
    </row>
    <row r="36" spans="1:27" s="22" customFormat="1" ht="15.75" x14ac:dyDescent="0.25">
      <c r="A36" s="36">
        <v>44774</v>
      </c>
      <c r="B36" s="31">
        <v>502</v>
      </c>
      <c r="C36" s="16">
        <v>286</v>
      </c>
      <c r="D36" s="16">
        <v>216</v>
      </c>
      <c r="E36" s="18">
        <v>368</v>
      </c>
      <c r="F36" s="16">
        <v>204</v>
      </c>
      <c r="G36" s="16">
        <v>164</v>
      </c>
      <c r="H36" s="27">
        <f t="shared" si="6"/>
        <v>624</v>
      </c>
      <c r="I36" s="34">
        <v>2</v>
      </c>
      <c r="J36" s="31">
        <v>332</v>
      </c>
      <c r="K36" s="29">
        <v>207</v>
      </c>
      <c r="L36" s="16">
        <v>108</v>
      </c>
      <c r="M36" s="28">
        <v>99</v>
      </c>
      <c r="N36" s="16">
        <v>125</v>
      </c>
      <c r="O36" s="16">
        <v>76</v>
      </c>
      <c r="P36" s="30">
        <v>49</v>
      </c>
      <c r="Q36" s="17">
        <f t="shared" si="3"/>
        <v>0.62349397590361444</v>
      </c>
      <c r="R36" s="17">
        <f t="shared" si="4"/>
        <v>0.37650602409638556</v>
      </c>
      <c r="S36" s="14">
        <v>9</v>
      </c>
      <c r="T36" s="32">
        <v>27</v>
      </c>
      <c r="U36" s="21">
        <v>5841034.9800000004</v>
      </c>
      <c r="V36" s="21">
        <v>2759016.72</v>
      </c>
      <c r="W36" s="19">
        <v>3082018.26</v>
      </c>
      <c r="X36" s="15">
        <f t="shared" si="2"/>
        <v>35186.957710843373</v>
      </c>
      <c r="Y36" s="13">
        <v>166</v>
      </c>
      <c r="Z36" s="13">
        <v>72</v>
      </c>
      <c r="AA36" s="24">
        <v>94</v>
      </c>
    </row>
    <row r="37" spans="1:27" s="22" customFormat="1" ht="15.75" x14ac:dyDescent="0.25">
      <c r="A37" s="36">
        <v>44805</v>
      </c>
      <c r="B37" s="31">
        <v>419</v>
      </c>
      <c r="C37" s="16">
        <v>220</v>
      </c>
      <c r="D37" s="16">
        <v>199</v>
      </c>
      <c r="E37" s="18">
        <v>460</v>
      </c>
      <c r="F37" s="16">
        <v>259</v>
      </c>
      <c r="G37" s="16">
        <v>201</v>
      </c>
      <c r="H37" s="27">
        <f t="shared" si="6"/>
        <v>581</v>
      </c>
      <c r="I37" s="34">
        <v>2</v>
      </c>
      <c r="J37" s="31">
        <v>436</v>
      </c>
      <c r="K37" s="29">
        <v>264</v>
      </c>
      <c r="L37" s="16">
        <v>153</v>
      </c>
      <c r="M37" s="28">
        <v>111</v>
      </c>
      <c r="N37" s="16">
        <v>172</v>
      </c>
      <c r="O37" s="16">
        <v>92</v>
      </c>
      <c r="P37" s="30">
        <v>80</v>
      </c>
      <c r="Q37" s="17">
        <f t="shared" si="3"/>
        <v>0.60550458715596334</v>
      </c>
      <c r="R37" s="17">
        <f t="shared" si="4"/>
        <v>0.39449541284403672</v>
      </c>
      <c r="S37" s="14">
        <v>3</v>
      </c>
      <c r="T37" s="32">
        <v>21</v>
      </c>
      <c r="U37" s="21">
        <v>9836097.3800000008</v>
      </c>
      <c r="V37" s="21">
        <v>6212616.3600000003</v>
      </c>
      <c r="W37" s="19">
        <v>3623481.02</v>
      </c>
      <c r="X37" s="15">
        <f t="shared" si="2"/>
        <v>52042.843280423287</v>
      </c>
      <c r="Y37" s="13">
        <v>189</v>
      </c>
      <c r="Z37" s="13">
        <v>90</v>
      </c>
      <c r="AA37" s="24">
        <v>99</v>
      </c>
    </row>
    <row r="38" spans="1:27" s="22" customFormat="1" ht="15.75" x14ac:dyDescent="0.25">
      <c r="A38" s="36">
        <v>44835</v>
      </c>
      <c r="B38" s="31">
        <v>457</v>
      </c>
      <c r="C38" s="16">
        <v>258</v>
      </c>
      <c r="D38" s="16">
        <v>199</v>
      </c>
      <c r="E38" s="18">
        <v>470</v>
      </c>
      <c r="F38" s="16">
        <v>249</v>
      </c>
      <c r="G38" s="16">
        <v>221</v>
      </c>
      <c r="H38" s="27">
        <f t="shared" si="6"/>
        <v>567</v>
      </c>
      <c r="I38" s="34">
        <v>1</v>
      </c>
      <c r="J38" s="31">
        <v>435</v>
      </c>
      <c r="K38" s="29">
        <v>274</v>
      </c>
      <c r="L38" s="16">
        <v>146</v>
      </c>
      <c r="M38" s="28">
        <v>128</v>
      </c>
      <c r="N38" s="16">
        <v>161</v>
      </c>
      <c r="O38" s="16">
        <v>86</v>
      </c>
      <c r="P38" s="30">
        <v>75</v>
      </c>
      <c r="Q38" s="17">
        <f t="shared" si="3"/>
        <v>0.62988505747126433</v>
      </c>
      <c r="R38" s="17">
        <f t="shared" si="4"/>
        <v>0.37011494252873561</v>
      </c>
      <c r="S38" s="14">
        <v>6</v>
      </c>
      <c r="T38" s="32">
        <v>29</v>
      </c>
      <c r="U38" s="21">
        <v>12994141.9</v>
      </c>
      <c r="V38" s="21">
        <v>6547625.5300000003</v>
      </c>
      <c r="W38" s="19">
        <v>6446516.3700000001</v>
      </c>
      <c r="X38" s="15">
        <f t="shared" si="2"/>
        <v>58009.562053571433</v>
      </c>
      <c r="Y38" s="13">
        <v>224</v>
      </c>
      <c r="Z38" s="13">
        <v>107</v>
      </c>
      <c r="AA38" s="24">
        <v>117</v>
      </c>
    </row>
    <row r="39" spans="1:27" s="22" customFormat="1" ht="15.75" x14ac:dyDescent="0.25">
      <c r="A39" s="36">
        <v>44866</v>
      </c>
      <c r="B39" s="31">
        <v>434</v>
      </c>
      <c r="C39" s="16">
        <v>239</v>
      </c>
      <c r="D39" s="16">
        <v>195</v>
      </c>
      <c r="E39" s="18">
        <v>457</v>
      </c>
      <c r="F39" s="16">
        <v>249</v>
      </c>
      <c r="G39" s="16">
        <v>208</v>
      </c>
      <c r="H39" s="27">
        <f t="shared" si="6"/>
        <v>542</v>
      </c>
      <c r="I39" s="34">
        <v>2</v>
      </c>
      <c r="J39" s="31">
        <v>435</v>
      </c>
      <c r="K39" s="29">
        <v>281</v>
      </c>
      <c r="L39" s="16">
        <v>147</v>
      </c>
      <c r="M39" s="28">
        <v>134</v>
      </c>
      <c r="N39" s="16">
        <v>154</v>
      </c>
      <c r="O39" s="16">
        <v>89</v>
      </c>
      <c r="P39" s="30">
        <v>65</v>
      </c>
      <c r="Q39" s="17">
        <f t="shared" si="3"/>
        <v>0.64597701149425291</v>
      </c>
      <c r="R39" s="17">
        <f t="shared" si="4"/>
        <v>0.35402298850574715</v>
      </c>
      <c r="S39" s="14">
        <v>5</v>
      </c>
      <c r="T39" s="32">
        <v>17</v>
      </c>
      <c r="U39" s="21">
        <v>8955680.3599999994</v>
      </c>
      <c r="V39" s="21">
        <v>5241096.9600000009</v>
      </c>
      <c r="W39" s="19">
        <v>3714583.4</v>
      </c>
      <c r="X39" s="15">
        <f t="shared" si="2"/>
        <v>40893.51762557077</v>
      </c>
      <c r="Y39" s="13">
        <v>219</v>
      </c>
      <c r="Z39" s="13">
        <v>105</v>
      </c>
      <c r="AA39" s="24">
        <v>114</v>
      </c>
    </row>
    <row r="40" spans="1:27" s="22" customFormat="1" ht="15.75" x14ac:dyDescent="0.25">
      <c r="A40" s="36">
        <v>44896</v>
      </c>
      <c r="B40" s="31">
        <v>408</v>
      </c>
      <c r="C40" s="16">
        <v>225</v>
      </c>
      <c r="D40" s="16">
        <v>183</v>
      </c>
      <c r="E40" s="18">
        <v>361</v>
      </c>
      <c r="F40" s="16">
        <v>206</v>
      </c>
      <c r="G40" s="16">
        <v>155</v>
      </c>
      <c r="H40" s="27">
        <f t="shared" si="6"/>
        <v>589</v>
      </c>
      <c r="I40" s="34">
        <v>0</v>
      </c>
      <c r="J40" s="31">
        <v>329</v>
      </c>
      <c r="K40" s="29">
        <v>211</v>
      </c>
      <c r="L40" s="16">
        <v>123</v>
      </c>
      <c r="M40" s="28">
        <v>88</v>
      </c>
      <c r="N40" s="16">
        <v>118</v>
      </c>
      <c r="O40" s="16">
        <v>67</v>
      </c>
      <c r="P40" s="30">
        <v>51</v>
      </c>
      <c r="Q40" s="17">
        <f t="shared" si="3"/>
        <v>0.64133738601823709</v>
      </c>
      <c r="R40" s="17">
        <f t="shared" si="4"/>
        <v>0.35866261398176291</v>
      </c>
      <c r="S40" s="14">
        <v>8</v>
      </c>
      <c r="T40" s="32">
        <v>24</v>
      </c>
      <c r="U40" s="21">
        <v>13982907.606000001</v>
      </c>
      <c r="V40" s="21">
        <v>9728320.2499999981</v>
      </c>
      <c r="W40" s="19">
        <v>4254587.3559999997</v>
      </c>
      <c r="X40" s="15">
        <f t="shared" si="2"/>
        <v>89063.10577070064</v>
      </c>
      <c r="Y40" s="13">
        <v>157</v>
      </c>
      <c r="Z40" s="13">
        <v>76</v>
      </c>
      <c r="AA40" s="24">
        <v>81</v>
      </c>
    </row>
    <row r="41" spans="1:27" ht="16.5" customHeight="1" x14ac:dyDescent="0.25">
      <c r="A41" s="75">
        <v>2023</v>
      </c>
      <c r="B41" s="62">
        <f ca="1">SUM(B42:OFFSET(B42,11,0))</f>
        <v>5039</v>
      </c>
      <c r="C41" s="63">
        <f ca="1">SUM(C42:OFFSET(C42,11,0))</f>
        <v>2828</v>
      </c>
      <c r="D41" s="63">
        <f ca="1">SUM(D42:OFFSET(D42,11,0))</f>
        <v>2209</v>
      </c>
      <c r="E41" s="64">
        <f ca="1">SUM(E42:OFFSET(E42,11,0))</f>
        <v>4977</v>
      </c>
      <c r="F41" s="63">
        <f ca="1">SUM(F42:OFFSET(F42,11,0))</f>
        <v>2754</v>
      </c>
      <c r="G41" s="63">
        <f ca="1">SUM(G42:OFFSET(G42,11,0))</f>
        <v>2223</v>
      </c>
      <c r="H41" s="65">
        <f ca="1">OFFSET(H41,3,0)</f>
        <v>452</v>
      </c>
      <c r="I41" s="66">
        <f ca="1">SUM(I42:OFFSET(I42,11,0))</f>
        <v>17</v>
      </c>
      <c r="J41" s="62">
        <f ca="1">SUM(J42:OFFSET(J42,11,0))</f>
        <v>4714</v>
      </c>
      <c r="K41" s="67">
        <f ca="1">SUM(K42:OFFSET(K42,11,0))</f>
        <v>3016</v>
      </c>
      <c r="L41" s="63">
        <f ca="1">SUM(L42:OFFSET(L42,11,0))</f>
        <v>1675</v>
      </c>
      <c r="M41" s="68">
        <f ca="1">SUM(M42:OFFSET(M42,11,0))</f>
        <v>1341</v>
      </c>
      <c r="N41" s="63">
        <f ca="1">SUM(N42:OFFSET(N42,11,0))</f>
        <v>1698</v>
      </c>
      <c r="O41" s="63">
        <f ca="1">SUM(O42:OFFSET(O42,11,0))</f>
        <v>927</v>
      </c>
      <c r="P41" s="69">
        <f ca="1">SUM(P42:OFFSET(P42,11,0))</f>
        <v>771</v>
      </c>
      <c r="Q41" s="70">
        <f t="shared" ca="1" si="3"/>
        <v>0.6397963512940178</v>
      </c>
      <c r="R41" s="70">
        <f t="shared" ca="1" si="4"/>
        <v>0.3602036487059822</v>
      </c>
      <c r="S41" s="76">
        <f ca="1">SUM(S42:OFFSET(S42,11,0))</f>
        <v>25</v>
      </c>
      <c r="T41" s="77">
        <f ca="1">SUM(T42:OFFSET(T42,11,0))</f>
        <v>176</v>
      </c>
      <c r="U41" s="71">
        <f>SUM(U42:U77)</f>
        <v>435182831.39299989</v>
      </c>
      <c r="V41" s="71">
        <f>SUM(V42:V77)</f>
        <v>253461552.05600005</v>
      </c>
      <c r="W41" s="72">
        <f>SUM(W42:W77)</f>
        <v>183896841.94899997</v>
      </c>
      <c r="X41" s="73">
        <f t="shared" si="2"/>
        <v>54479.573284051061</v>
      </c>
      <c r="Y41" s="64">
        <f>SUM(Y42:Y77)</f>
        <v>7988</v>
      </c>
      <c r="Z41" s="63">
        <f>SUM(Z42:Z77)</f>
        <v>4235</v>
      </c>
      <c r="AA41" s="74">
        <f>SUM(AA42:AA77)</f>
        <v>3727</v>
      </c>
    </row>
    <row r="42" spans="1:27" s="22" customFormat="1" ht="15.75" x14ac:dyDescent="0.25">
      <c r="A42" s="36">
        <v>44927</v>
      </c>
      <c r="B42" s="31">
        <v>527</v>
      </c>
      <c r="C42" s="16">
        <v>272</v>
      </c>
      <c r="D42" s="16">
        <v>255</v>
      </c>
      <c r="E42" s="18">
        <v>467</v>
      </c>
      <c r="F42" s="16">
        <v>255</v>
      </c>
      <c r="G42" s="16">
        <v>212</v>
      </c>
      <c r="H42" s="27">
        <v>645</v>
      </c>
      <c r="I42" s="34">
        <v>2</v>
      </c>
      <c r="J42" s="31">
        <v>441</v>
      </c>
      <c r="K42" s="29">
        <v>286</v>
      </c>
      <c r="L42" s="16">
        <v>157</v>
      </c>
      <c r="M42" s="28">
        <v>129</v>
      </c>
      <c r="N42" s="16">
        <v>155</v>
      </c>
      <c r="O42" s="16">
        <v>84</v>
      </c>
      <c r="P42" s="30">
        <v>71</v>
      </c>
      <c r="Q42" s="17">
        <f t="shared" si="3"/>
        <v>0.64852607709750565</v>
      </c>
      <c r="R42" s="17">
        <f t="shared" si="4"/>
        <v>0.35147392290249435</v>
      </c>
      <c r="S42" s="14">
        <v>8</v>
      </c>
      <c r="T42" s="32">
        <v>18</v>
      </c>
      <c r="U42" s="21">
        <v>13243910.050000001</v>
      </c>
      <c r="V42" s="21">
        <v>4906314.33</v>
      </c>
      <c r="W42" s="19">
        <v>8337595.7199999988</v>
      </c>
      <c r="X42" s="15">
        <f t="shared" si="2"/>
        <v>57582.217608695653</v>
      </c>
      <c r="Y42" s="13">
        <v>230</v>
      </c>
      <c r="Z42" s="13">
        <v>116</v>
      </c>
      <c r="AA42" s="24">
        <v>114</v>
      </c>
    </row>
    <row r="43" spans="1:27" s="22" customFormat="1" ht="15.75" x14ac:dyDescent="0.25">
      <c r="A43" s="36">
        <v>44958</v>
      </c>
      <c r="B43" s="31">
        <v>462</v>
      </c>
      <c r="C43" s="16">
        <v>237</v>
      </c>
      <c r="D43" s="16">
        <v>225</v>
      </c>
      <c r="E43" s="18">
        <v>663</v>
      </c>
      <c r="F43" s="16">
        <v>327</v>
      </c>
      <c r="G43" s="16">
        <v>336</v>
      </c>
      <c r="H43" s="27">
        <v>444</v>
      </c>
      <c r="I43" s="34">
        <v>0</v>
      </c>
      <c r="J43" s="31">
        <v>629</v>
      </c>
      <c r="K43" s="29">
        <v>470</v>
      </c>
      <c r="L43" s="16">
        <v>230</v>
      </c>
      <c r="M43" s="28">
        <v>240</v>
      </c>
      <c r="N43" s="16">
        <v>159</v>
      </c>
      <c r="O43" s="16">
        <v>74</v>
      </c>
      <c r="P43" s="30">
        <v>85</v>
      </c>
      <c r="Q43" s="17">
        <f>+K43/($K43+$N43)</f>
        <v>0.74721780604133547</v>
      </c>
      <c r="R43" s="17">
        <f>+N43/($K43+$N43)</f>
        <v>0.25278219395866453</v>
      </c>
      <c r="S43" s="14">
        <v>12</v>
      </c>
      <c r="T43" s="32">
        <v>22</v>
      </c>
      <c r="U43" s="21">
        <v>42539589.575000003</v>
      </c>
      <c r="V43" s="21">
        <v>27138238.77</v>
      </c>
      <c r="W43" s="19">
        <v>15401350.805</v>
      </c>
      <c r="X43" s="15">
        <f t="shared" si="2"/>
        <v>101284.73708333334</v>
      </c>
      <c r="Y43" s="13">
        <v>420</v>
      </c>
      <c r="Z43" s="13">
        <v>192</v>
      </c>
      <c r="AA43" s="24">
        <v>228</v>
      </c>
    </row>
    <row r="44" spans="1:27" s="22" customFormat="1" ht="15.75" x14ac:dyDescent="0.25">
      <c r="A44" s="36">
        <v>44986</v>
      </c>
      <c r="B44" s="31">
        <v>510</v>
      </c>
      <c r="C44" s="16">
        <v>255</v>
      </c>
      <c r="D44" s="16">
        <v>251</v>
      </c>
      <c r="E44" s="18">
        <v>502</v>
      </c>
      <c r="F44" s="16">
        <v>274</v>
      </c>
      <c r="G44" s="16">
        <v>228</v>
      </c>
      <c r="H44" s="27">
        <v>452</v>
      </c>
      <c r="I44" s="34">
        <v>0</v>
      </c>
      <c r="J44" s="31">
        <v>473</v>
      </c>
      <c r="K44" s="29">
        <v>281</v>
      </c>
      <c r="L44" s="16">
        <v>148</v>
      </c>
      <c r="M44" s="28">
        <v>133</v>
      </c>
      <c r="N44" s="16">
        <v>192</v>
      </c>
      <c r="O44" s="16">
        <v>111</v>
      </c>
      <c r="P44" s="30">
        <v>81</v>
      </c>
      <c r="Q44" s="17">
        <f t="shared" ref="Q44:Q45" si="7">+K44/($K44+$N44)</f>
        <v>0.59408033826638473</v>
      </c>
      <c r="R44" s="17">
        <f t="shared" ref="R44:R45" si="8">+N44/($K44+$N44)</f>
        <v>0.40591966173361521</v>
      </c>
      <c r="S44" s="14">
        <v>5</v>
      </c>
      <c r="T44" s="32">
        <v>24</v>
      </c>
      <c r="U44" s="21">
        <v>11019161.32</v>
      </c>
      <c r="V44" s="21">
        <v>5892142.4900000002</v>
      </c>
      <c r="W44" s="19">
        <v>5127018.83</v>
      </c>
      <c r="X44" s="15">
        <f t="shared" si="2"/>
        <v>44793.338699186992</v>
      </c>
      <c r="Y44" s="13">
        <v>246</v>
      </c>
      <c r="Z44" s="13">
        <v>121</v>
      </c>
      <c r="AA44" s="24">
        <v>125</v>
      </c>
    </row>
    <row r="45" spans="1:27" s="22" customFormat="1" ht="15.75" x14ac:dyDescent="0.25">
      <c r="A45" s="36">
        <v>45017</v>
      </c>
      <c r="B45" s="31">
        <v>373</v>
      </c>
      <c r="C45" s="16">
        <v>215</v>
      </c>
      <c r="D45" s="16">
        <v>158</v>
      </c>
      <c r="E45" s="18">
        <v>365</v>
      </c>
      <c r="F45" s="16">
        <v>201</v>
      </c>
      <c r="G45" s="16">
        <v>164</v>
      </c>
      <c r="H45" s="27">
        <v>460</v>
      </c>
      <c r="I45" s="34">
        <v>0</v>
      </c>
      <c r="J45" s="31">
        <v>338</v>
      </c>
      <c r="K45" s="29">
        <v>214</v>
      </c>
      <c r="L45" s="16">
        <v>125</v>
      </c>
      <c r="M45" s="28">
        <v>89</v>
      </c>
      <c r="N45" s="16">
        <v>124</v>
      </c>
      <c r="O45" s="16">
        <v>60</v>
      </c>
      <c r="P45" s="30">
        <v>64</v>
      </c>
      <c r="Q45" s="17">
        <f t="shared" si="7"/>
        <v>0.63313609467455623</v>
      </c>
      <c r="R45" s="17">
        <f t="shared" si="8"/>
        <v>0.36686390532544377</v>
      </c>
      <c r="S45" s="14">
        <v>0</v>
      </c>
      <c r="T45" s="32">
        <v>19</v>
      </c>
      <c r="U45" s="21">
        <v>7102795.2400000002</v>
      </c>
      <c r="V45" s="21">
        <v>4171095.18</v>
      </c>
      <c r="W45" s="19">
        <v>2931700.06</v>
      </c>
      <c r="X45" s="15">
        <v>39903.34404494382</v>
      </c>
      <c r="Y45" s="13">
        <v>178</v>
      </c>
      <c r="Z45" s="13">
        <v>101</v>
      </c>
      <c r="AA45" s="24">
        <v>77</v>
      </c>
    </row>
    <row r="46" spans="1:27" s="22" customFormat="1" ht="15.75" x14ac:dyDescent="0.25">
      <c r="A46" s="36">
        <v>45047</v>
      </c>
      <c r="B46" s="31">
        <v>445</v>
      </c>
      <c r="C46" s="16">
        <v>259</v>
      </c>
      <c r="D46" s="16">
        <v>186</v>
      </c>
      <c r="E46" s="18">
        <v>390</v>
      </c>
      <c r="F46" s="16">
        <v>210</v>
      </c>
      <c r="G46" s="16">
        <v>180</v>
      </c>
      <c r="H46" s="27">
        <v>513</v>
      </c>
      <c r="I46" s="34">
        <v>1</v>
      </c>
      <c r="J46" s="31">
        <v>361</v>
      </c>
      <c r="K46" s="29">
        <v>226</v>
      </c>
      <c r="L46" s="16">
        <v>117</v>
      </c>
      <c r="M46" s="28">
        <v>109</v>
      </c>
      <c r="N46" s="16">
        <v>135</v>
      </c>
      <c r="O46" s="16">
        <v>78</v>
      </c>
      <c r="P46" s="30">
        <v>57</v>
      </c>
      <c r="Q46" s="17">
        <f t="shared" ref="Q46:Q47" si="9">+K46/($K46+$N46)</f>
        <v>0.62603878116343492</v>
      </c>
      <c r="R46" s="17">
        <f t="shared" ref="R46:R47" si="10">+N46/($K46+$N46)</f>
        <v>0.37396121883656508</v>
      </c>
      <c r="S46" s="14">
        <v>0</v>
      </c>
      <c r="T46" s="32">
        <v>21</v>
      </c>
      <c r="U46" s="21">
        <v>7971624.5999999996</v>
      </c>
      <c r="V46" s="21">
        <v>5590242.7799999993</v>
      </c>
      <c r="W46" s="19">
        <v>2381381.8199999998</v>
      </c>
      <c r="X46" s="15">
        <v>39858.123</v>
      </c>
      <c r="Y46" s="13">
        <v>200</v>
      </c>
      <c r="Z46" s="13">
        <v>99</v>
      </c>
      <c r="AA46" s="24">
        <v>101</v>
      </c>
    </row>
    <row r="47" spans="1:27" s="22" customFormat="1" ht="15.75" x14ac:dyDescent="0.25">
      <c r="A47" s="36">
        <v>45078</v>
      </c>
      <c r="B47" s="31">
        <v>342</v>
      </c>
      <c r="C47" s="16">
        <v>203</v>
      </c>
      <c r="D47" s="16">
        <v>139</v>
      </c>
      <c r="E47" s="18">
        <v>452</v>
      </c>
      <c r="F47" s="16">
        <v>256</v>
      </c>
      <c r="G47" s="16">
        <v>196</v>
      </c>
      <c r="H47" s="27">
        <v>402</v>
      </c>
      <c r="I47" s="34">
        <v>0</v>
      </c>
      <c r="J47" s="31">
        <v>433</v>
      </c>
      <c r="K47" s="29">
        <v>256</v>
      </c>
      <c r="L47" s="16">
        <v>147</v>
      </c>
      <c r="M47" s="28">
        <v>109</v>
      </c>
      <c r="N47" s="16">
        <v>177</v>
      </c>
      <c r="O47" s="16">
        <v>98</v>
      </c>
      <c r="P47" s="30">
        <v>79</v>
      </c>
      <c r="Q47" s="17">
        <f t="shared" si="9"/>
        <v>0.59122401847575057</v>
      </c>
      <c r="R47" s="17">
        <f t="shared" si="10"/>
        <v>0.40877598152424943</v>
      </c>
      <c r="S47" s="14">
        <v>0</v>
      </c>
      <c r="T47" s="32">
        <v>15</v>
      </c>
      <c r="U47" s="21">
        <v>10508120.82</v>
      </c>
      <c r="V47" s="21">
        <v>7323109.7000000002</v>
      </c>
      <c r="W47" s="19">
        <v>3185011.12</v>
      </c>
      <c r="X47" s="15">
        <v>50278.09004784689</v>
      </c>
      <c r="Y47" s="13">
        <v>209</v>
      </c>
      <c r="Z47" s="13">
        <v>111</v>
      </c>
      <c r="AA47" s="24">
        <v>98</v>
      </c>
    </row>
    <row r="48" spans="1:27" s="22" customFormat="1" ht="15.75" x14ac:dyDescent="0.25">
      <c r="A48" s="36">
        <v>45108</v>
      </c>
      <c r="B48" s="31">
        <v>409</v>
      </c>
      <c r="C48" s="16">
        <v>239</v>
      </c>
      <c r="D48" s="16">
        <v>170</v>
      </c>
      <c r="E48" s="18">
        <v>325</v>
      </c>
      <c r="F48" s="16">
        <v>186</v>
      </c>
      <c r="G48" s="16">
        <v>139</v>
      </c>
      <c r="H48" s="27">
        <v>485</v>
      </c>
      <c r="I48" s="34">
        <v>0</v>
      </c>
      <c r="J48" s="31">
        <f>K48+N48</f>
        <v>310</v>
      </c>
      <c r="K48" s="29">
        <v>199</v>
      </c>
      <c r="L48" s="16">
        <v>112</v>
      </c>
      <c r="M48" s="28">
        <v>87</v>
      </c>
      <c r="N48" s="16">
        <v>111</v>
      </c>
      <c r="O48" s="16">
        <v>64</v>
      </c>
      <c r="P48" s="30">
        <v>47</v>
      </c>
      <c r="Q48" s="17">
        <f t="shared" ref="Q48" si="11">+K48/($K48+$N48)</f>
        <v>0.64193548387096777</v>
      </c>
      <c r="R48" s="17">
        <f>+N48/($K48+$N48)</f>
        <v>0.35806451612903228</v>
      </c>
      <c r="S48" s="14">
        <v>0</v>
      </c>
      <c r="T48" s="32">
        <v>10</v>
      </c>
      <c r="U48" s="21">
        <v>12238583.92</v>
      </c>
      <c r="V48" s="21">
        <v>8327949.9800000004</v>
      </c>
      <c r="W48" s="19">
        <v>3910633.939999999</v>
      </c>
      <c r="X48" s="15">
        <v>78958.605935483865</v>
      </c>
      <c r="Y48" s="13">
        <v>155</v>
      </c>
      <c r="Z48" s="13">
        <v>77</v>
      </c>
      <c r="AA48" s="24">
        <v>78</v>
      </c>
    </row>
    <row r="49" spans="1:27" s="22" customFormat="1" ht="15.75" x14ac:dyDescent="0.25">
      <c r="A49" s="36">
        <v>45139</v>
      </c>
      <c r="B49" s="31">
        <v>367</v>
      </c>
      <c r="C49" s="16">
        <v>198</v>
      </c>
      <c r="D49" s="16">
        <v>169</v>
      </c>
      <c r="E49" s="18">
        <v>332</v>
      </c>
      <c r="F49" s="16">
        <v>192</v>
      </c>
      <c r="G49" s="16">
        <v>140</v>
      </c>
      <c r="H49" s="27">
        <v>515</v>
      </c>
      <c r="I49" s="34">
        <v>5</v>
      </c>
      <c r="J49" s="31">
        <f>K49+N49</f>
        <v>315</v>
      </c>
      <c r="K49" s="29">
        <v>199</v>
      </c>
      <c r="L49" s="16">
        <v>115</v>
      </c>
      <c r="M49" s="28">
        <v>84</v>
      </c>
      <c r="N49" s="16">
        <v>116</v>
      </c>
      <c r="O49" s="16">
        <v>70</v>
      </c>
      <c r="P49" s="30">
        <v>46</v>
      </c>
      <c r="Q49" s="17">
        <f t="shared" ref="Q49:Q54" si="12">+K49/($K49+$N49)</f>
        <v>0.63174603174603172</v>
      </c>
      <c r="R49" s="17">
        <f t="shared" ref="R49:R54" si="13">+N49/($K49+$N49)</f>
        <v>0.36825396825396828</v>
      </c>
      <c r="S49" s="14">
        <v>0</v>
      </c>
      <c r="T49" s="32">
        <v>8</v>
      </c>
      <c r="U49" s="21">
        <v>7864081.1600000001</v>
      </c>
      <c r="V49" s="21">
        <v>3707660.67</v>
      </c>
      <c r="W49" s="19">
        <v>4156420.49</v>
      </c>
      <c r="X49" s="15">
        <v>45721.402093023258</v>
      </c>
      <c r="Y49" s="13">
        <v>172</v>
      </c>
      <c r="Z49" s="13">
        <v>89</v>
      </c>
      <c r="AA49" s="24">
        <v>83</v>
      </c>
    </row>
    <row r="50" spans="1:27" s="22" customFormat="1" ht="15.75" x14ac:dyDescent="0.25">
      <c r="A50" s="36">
        <v>45170</v>
      </c>
      <c r="B50" s="31">
        <v>354</v>
      </c>
      <c r="C50" s="16">
        <v>206</v>
      </c>
      <c r="D50" s="16">
        <v>148</v>
      </c>
      <c r="E50" s="18">
        <v>326</v>
      </c>
      <c r="F50" s="16">
        <v>190</v>
      </c>
      <c r="G50" s="16">
        <v>136</v>
      </c>
      <c r="H50" s="27">
        <v>536</v>
      </c>
      <c r="I50" s="34">
        <v>3</v>
      </c>
      <c r="J50" s="31">
        <f>K50+N50</f>
        <v>306</v>
      </c>
      <c r="K50" s="29">
        <v>196</v>
      </c>
      <c r="L50" s="16">
        <v>119</v>
      </c>
      <c r="M50" s="28">
        <v>77</v>
      </c>
      <c r="N50" s="16">
        <v>110</v>
      </c>
      <c r="O50" s="16">
        <v>58</v>
      </c>
      <c r="P50" s="30">
        <v>52</v>
      </c>
      <c r="Q50" s="17">
        <f t="shared" si="12"/>
        <v>0.64052287581699341</v>
      </c>
      <c r="R50" s="17">
        <f t="shared" si="13"/>
        <v>0.35947712418300654</v>
      </c>
      <c r="S50" s="14">
        <v>0</v>
      </c>
      <c r="T50" s="32">
        <v>13</v>
      </c>
      <c r="U50" s="21">
        <v>5696969.3599999994</v>
      </c>
      <c r="V50" s="21">
        <v>3813162.899999999</v>
      </c>
      <c r="W50" s="19">
        <v>1883806.46</v>
      </c>
      <c r="X50" s="15">
        <v>35606.058499999999</v>
      </c>
      <c r="Y50" s="13">
        <v>160</v>
      </c>
      <c r="Z50" s="13">
        <v>89</v>
      </c>
      <c r="AA50" s="24">
        <v>71</v>
      </c>
    </row>
    <row r="51" spans="1:27" s="22" customFormat="1" ht="15.75" x14ac:dyDescent="0.25">
      <c r="A51" s="36">
        <v>45200</v>
      </c>
      <c r="B51" s="31">
        <v>440</v>
      </c>
      <c r="C51" s="16">
        <v>256</v>
      </c>
      <c r="D51" s="16">
        <v>184</v>
      </c>
      <c r="E51" s="18">
        <v>464</v>
      </c>
      <c r="F51" s="16">
        <v>259</v>
      </c>
      <c r="G51" s="16">
        <v>205</v>
      </c>
      <c r="H51" s="27">
        <v>511</v>
      </c>
      <c r="I51" s="34">
        <v>1</v>
      </c>
      <c r="J51" s="31">
        <f t="shared" ref="J51:J53" si="14">K51+N51</f>
        <v>446</v>
      </c>
      <c r="K51" s="29">
        <v>284</v>
      </c>
      <c r="L51" s="16">
        <v>161</v>
      </c>
      <c r="M51" s="28">
        <v>123</v>
      </c>
      <c r="N51" s="16">
        <v>162</v>
      </c>
      <c r="O51" s="16">
        <v>88</v>
      </c>
      <c r="P51" s="30">
        <v>74</v>
      </c>
      <c r="Q51" s="17">
        <f t="shared" si="12"/>
        <v>0.63677130044843044</v>
      </c>
      <c r="R51" s="17">
        <f t="shared" si="13"/>
        <v>0.3632286995515695</v>
      </c>
      <c r="S51" s="14">
        <v>0</v>
      </c>
      <c r="T51" s="32">
        <v>10</v>
      </c>
      <c r="U51" s="21">
        <v>11384587.449999999</v>
      </c>
      <c r="V51" s="21">
        <v>6142103.4199999999</v>
      </c>
      <c r="W51" s="19">
        <v>6373817.9900000002</v>
      </c>
      <c r="X51" s="15">
        <v>46850.154115226331</v>
      </c>
      <c r="Y51" s="13">
        <v>243</v>
      </c>
      <c r="Z51" s="13">
        <v>120</v>
      </c>
      <c r="AA51" s="24">
        <v>115</v>
      </c>
    </row>
    <row r="52" spans="1:27" s="22" customFormat="1" ht="15.75" x14ac:dyDescent="0.25">
      <c r="A52" s="36">
        <v>45231</v>
      </c>
      <c r="B52" s="31">
        <v>404</v>
      </c>
      <c r="C52" s="16">
        <v>239</v>
      </c>
      <c r="D52" s="16">
        <v>165</v>
      </c>
      <c r="E52" s="18">
        <v>378</v>
      </c>
      <c r="F52" s="16">
        <v>228</v>
      </c>
      <c r="G52" s="16">
        <v>150</v>
      </c>
      <c r="H52" s="27">
        <v>534</v>
      </c>
      <c r="I52" s="34">
        <v>3</v>
      </c>
      <c r="J52" s="31">
        <f t="shared" si="14"/>
        <v>367</v>
      </c>
      <c r="K52" s="29">
        <v>230</v>
      </c>
      <c r="L52" s="16">
        <v>144</v>
      </c>
      <c r="M52" s="28">
        <v>86</v>
      </c>
      <c r="N52" s="16">
        <v>137</v>
      </c>
      <c r="O52" s="16">
        <v>78</v>
      </c>
      <c r="P52" s="30">
        <v>59</v>
      </c>
      <c r="Q52" s="17">
        <f t="shared" si="12"/>
        <v>0.6267029972752044</v>
      </c>
      <c r="R52" s="17">
        <f t="shared" si="13"/>
        <v>0.37329700272479566</v>
      </c>
      <c r="S52" s="14">
        <v>0</v>
      </c>
      <c r="T52" s="32">
        <v>8</v>
      </c>
      <c r="U52" s="21">
        <v>8513280.9299999904</v>
      </c>
      <c r="V52" s="21">
        <v>4040664.79</v>
      </c>
      <c r="W52" s="19">
        <v>5105749.57</v>
      </c>
      <c r="X52" s="15">
        <v>41528.199658536541</v>
      </c>
      <c r="Y52" s="13">
        <v>205</v>
      </c>
      <c r="Z52" s="13">
        <v>118</v>
      </c>
      <c r="AA52" s="24">
        <v>79</v>
      </c>
    </row>
    <row r="53" spans="1:27" s="22" customFormat="1" ht="15.75" x14ac:dyDescent="0.25">
      <c r="A53" s="37">
        <v>45261</v>
      </c>
      <c r="B53" s="35">
        <v>406</v>
      </c>
      <c r="C53" s="25">
        <v>249</v>
      </c>
      <c r="D53" s="25">
        <v>159</v>
      </c>
      <c r="E53" s="78">
        <v>313</v>
      </c>
      <c r="F53" s="25">
        <v>176</v>
      </c>
      <c r="G53" s="25">
        <v>137</v>
      </c>
      <c r="H53" s="79">
        <v>625</v>
      </c>
      <c r="I53" s="80">
        <v>2</v>
      </c>
      <c r="J53" s="35">
        <f t="shared" si="14"/>
        <v>295</v>
      </c>
      <c r="K53" s="81">
        <v>175</v>
      </c>
      <c r="L53" s="25">
        <v>100</v>
      </c>
      <c r="M53" s="82">
        <v>75</v>
      </c>
      <c r="N53" s="25">
        <v>120</v>
      </c>
      <c r="O53" s="25">
        <v>64</v>
      </c>
      <c r="P53" s="83">
        <v>56</v>
      </c>
      <c r="Q53" s="84">
        <f t="shared" si="12"/>
        <v>0.59322033898305082</v>
      </c>
      <c r="R53" s="84">
        <f t="shared" si="13"/>
        <v>0.40677966101694918</v>
      </c>
      <c r="S53" s="26">
        <v>0</v>
      </c>
      <c r="T53" s="33">
        <v>8</v>
      </c>
      <c r="U53" s="85">
        <v>4932488.5559999999</v>
      </c>
      <c r="V53" s="85">
        <v>3097863.31</v>
      </c>
      <c r="W53" s="86">
        <v>2245720.466</v>
      </c>
      <c r="X53" s="87">
        <v>31618.516384615385</v>
      </c>
      <c r="Y53" s="88">
        <v>156</v>
      </c>
      <c r="Z53" s="88">
        <v>80</v>
      </c>
      <c r="AA53" s="89">
        <v>66</v>
      </c>
    </row>
    <row r="54" spans="1:27" ht="16.5" customHeight="1" x14ac:dyDescent="0.25">
      <c r="A54" s="75">
        <v>2024</v>
      </c>
      <c r="B54" s="62">
        <f ca="1">SUM(B55:OFFSET(B55,11,0))</f>
        <v>6190</v>
      </c>
      <c r="C54" s="63">
        <f ca="1">SUM(C55:OFFSET(C55,11,0))</f>
        <v>3549</v>
      </c>
      <c r="D54" s="63">
        <f ca="1">SUM(D55:OFFSET(D55,11,0))</f>
        <v>2841</v>
      </c>
      <c r="E54" s="64">
        <f ca="1">SUM(E55:OFFSET(E55,11,0))</f>
        <v>5386</v>
      </c>
      <c r="F54" s="63">
        <f ca="1">SUM(F55:OFFSET(F55,11,0))</f>
        <v>3134</v>
      </c>
      <c r="G54" s="63">
        <f ca="1">SUM(G55:OFFSET(G55,11,0))</f>
        <v>2252</v>
      </c>
      <c r="H54" s="65">
        <f ca="1">OFFSET(H54,3,0)</f>
        <v>798</v>
      </c>
      <c r="I54" s="66">
        <f ca="1">SUM(I55:OFFSET(I55,11,0))</f>
        <v>37</v>
      </c>
      <c r="J54" s="62">
        <f ca="1">SUM(J55:OFFSET(J55,11,0))</f>
        <v>5068</v>
      </c>
      <c r="K54" s="67">
        <f ca="1">SUM(K55:OFFSET(K55,11,0))</f>
        <v>3267</v>
      </c>
      <c r="L54" s="63">
        <f ca="1">SUM(L55:OFFSET(L55,11,0))</f>
        <v>1935</v>
      </c>
      <c r="M54" s="68">
        <f ca="1">SUM(M55:OFFSET(M55,11,0))</f>
        <v>1332</v>
      </c>
      <c r="N54" s="63">
        <f ca="1">SUM(N55:OFFSET(N55,11,0))</f>
        <v>1801</v>
      </c>
      <c r="O54" s="63">
        <f ca="1">SUM(O55:OFFSET(O55,11,0))</f>
        <v>975</v>
      </c>
      <c r="P54" s="69">
        <f ca="1">SUM(P55:OFFSET(P55,11,0))</f>
        <v>826</v>
      </c>
      <c r="Q54" s="70">
        <f t="shared" ca="1" si="12"/>
        <v>0.64463299131807417</v>
      </c>
      <c r="R54" s="70">
        <f t="shared" ca="1" si="13"/>
        <v>0.35536700868192583</v>
      </c>
      <c r="S54" s="76">
        <f ca="1">SUM(S55:OFFSET(S55,11,0))</f>
        <v>199</v>
      </c>
      <c r="T54" s="77">
        <f ca="1">SUM(T55:OFFSET(T55,11,0))</f>
        <v>117</v>
      </c>
      <c r="U54" s="71">
        <f>SUM(U55:U90)</f>
        <v>146083819.206</v>
      </c>
      <c r="V54" s="71">
        <f>SUM(V55:V90)</f>
        <v>84655501.868000001</v>
      </c>
      <c r="W54" s="72">
        <f>SUM(W55:W90)</f>
        <v>61428317.339000002</v>
      </c>
      <c r="X54" s="73">
        <f t="shared" ref="X54" si="15">(U54/Y54)</f>
        <v>53965.20842482453</v>
      </c>
      <c r="Y54" s="64">
        <f>SUM(Y55:Y90)</f>
        <v>2707</v>
      </c>
      <c r="Z54" s="63">
        <f>SUM(Z55:Z90)</f>
        <v>1461</v>
      </c>
      <c r="AA54" s="74">
        <f>SUM(AA55:AA90)</f>
        <v>1246</v>
      </c>
    </row>
    <row r="55" spans="1:27" s="22" customFormat="1" ht="15.75" x14ac:dyDescent="0.25">
      <c r="A55" s="36">
        <v>45292</v>
      </c>
      <c r="B55" s="31">
        <v>553</v>
      </c>
      <c r="C55" s="16">
        <v>307</v>
      </c>
      <c r="D55" s="16">
        <v>246</v>
      </c>
      <c r="E55" s="18">
        <v>563</v>
      </c>
      <c r="F55" s="16">
        <v>341</v>
      </c>
      <c r="G55" s="16">
        <v>222</v>
      </c>
      <c r="H55" s="27">
        <v>599</v>
      </c>
      <c r="I55" s="34">
        <v>4</v>
      </c>
      <c r="J55" s="31">
        <f t="shared" ref="J55:J66" si="16">K55+N55</f>
        <v>528</v>
      </c>
      <c r="K55" s="29">
        <v>331</v>
      </c>
      <c r="L55" s="16">
        <v>210</v>
      </c>
      <c r="M55" s="28">
        <v>121</v>
      </c>
      <c r="N55" s="16">
        <v>197</v>
      </c>
      <c r="O55" s="16">
        <v>108</v>
      </c>
      <c r="P55" s="30">
        <v>89</v>
      </c>
      <c r="Q55" s="17">
        <v>0.62689393939393945</v>
      </c>
      <c r="R55" s="17">
        <v>0.37310606060606061</v>
      </c>
      <c r="S55" s="14">
        <v>19</v>
      </c>
      <c r="T55" s="32">
        <v>16</v>
      </c>
      <c r="U55" s="21">
        <v>20726540.190000001</v>
      </c>
      <c r="V55" s="21">
        <v>11784355.460000001</v>
      </c>
      <c r="W55" s="19">
        <v>8942184.7300000004</v>
      </c>
      <c r="X55" s="15">
        <v>80335.42709302326</v>
      </c>
      <c r="Y55" s="13">
        <v>258</v>
      </c>
      <c r="Z55" s="13">
        <v>146</v>
      </c>
      <c r="AA55" s="24">
        <v>112</v>
      </c>
    </row>
    <row r="56" spans="1:27" s="22" customFormat="1" ht="15.75" x14ac:dyDescent="0.25">
      <c r="A56" s="36">
        <v>45323</v>
      </c>
      <c r="B56" s="31">
        <v>483</v>
      </c>
      <c r="C56" s="16">
        <v>283</v>
      </c>
      <c r="D56" s="16">
        <v>200</v>
      </c>
      <c r="E56" s="18">
        <v>393</v>
      </c>
      <c r="F56" s="16">
        <v>219</v>
      </c>
      <c r="G56" s="16">
        <v>174</v>
      </c>
      <c r="H56" s="27">
        <v>687</v>
      </c>
      <c r="I56" s="34">
        <v>2</v>
      </c>
      <c r="J56" s="31">
        <f t="shared" si="16"/>
        <v>375</v>
      </c>
      <c r="K56" s="29">
        <v>242</v>
      </c>
      <c r="L56" s="16">
        <v>138</v>
      </c>
      <c r="M56" s="28">
        <v>104</v>
      </c>
      <c r="N56" s="16">
        <v>133</v>
      </c>
      <c r="O56" s="16">
        <v>73</v>
      </c>
      <c r="P56" s="30">
        <v>60</v>
      </c>
      <c r="Q56" s="17">
        <v>0.64533333333333331</v>
      </c>
      <c r="R56" s="17">
        <v>0.35466666666666669</v>
      </c>
      <c r="S56" s="14">
        <v>5</v>
      </c>
      <c r="T56" s="32">
        <v>12</v>
      </c>
      <c r="U56" s="21">
        <v>9986476.5099999998</v>
      </c>
      <c r="V56" s="21">
        <v>6205510.1799999997</v>
      </c>
      <c r="W56" s="19">
        <v>3780966.33</v>
      </c>
      <c r="X56" s="15">
        <v>47554.650047619049</v>
      </c>
      <c r="Y56" s="13">
        <v>210</v>
      </c>
      <c r="Z56" s="13">
        <v>110</v>
      </c>
      <c r="AA56" s="24">
        <v>100</v>
      </c>
    </row>
    <row r="57" spans="1:27" s="22" customFormat="1" ht="15.75" x14ac:dyDescent="0.25">
      <c r="A57" s="36">
        <v>45352</v>
      </c>
      <c r="B57" s="31">
        <v>379</v>
      </c>
      <c r="C57" s="16">
        <v>226</v>
      </c>
      <c r="D57" s="16">
        <v>153</v>
      </c>
      <c r="E57" s="18">
        <v>263</v>
      </c>
      <c r="F57" s="16">
        <v>150</v>
      </c>
      <c r="G57" s="16">
        <v>113</v>
      </c>
      <c r="H57" s="27">
        <v>798</v>
      </c>
      <c r="I57" s="34">
        <v>5</v>
      </c>
      <c r="J57" s="31">
        <f t="shared" si="16"/>
        <v>238</v>
      </c>
      <c r="K57" s="29">
        <v>163</v>
      </c>
      <c r="L57" s="16">
        <v>97</v>
      </c>
      <c r="M57" s="28">
        <v>66</v>
      </c>
      <c r="N57" s="16">
        <v>75</v>
      </c>
      <c r="O57" s="16">
        <v>36</v>
      </c>
      <c r="P57" s="30">
        <v>39</v>
      </c>
      <c r="Q57" s="17">
        <v>0.68487394957983194</v>
      </c>
      <c r="R57" s="17">
        <v>0.31512605042016806</v>
      </c>
      <c r="S57" s="14">
        <v>7</v>
      </c>
      <c r="T57" s="32">
        <v>17</v>
      </c>
      <c r="U57" s="21">
        <v>7205491.7400000002</v>
      </c>
      <c r="V57" s="21">
        <v>3945935.65</v>
      </c>
      <c r="W57" s="19">
        <v>3259556.09</v>
      </c>
      <c r="X57" s="15">
        <v>51838.070071942449</v>
      </c>
      <c r="Y57" s="13">
        <v>139</v>
      </c>
      <c r="Z57" s="13">
        <v>75</v>
      </c>
      <c r="AA57" s="24">
        <v>64</v>
      </c>
    </row>
    <row r="58" spans="1:27" s="22" customFormat="1" ht="15.75" x14ac:dyDescent="0.25">
      <c r="A58" s="36">
        <v>45383</v>
      </c>
      <c r="B58" s="31">
        <v>518</v>
      </c>
      <c r="C58" s="16">
        <v>317</v>
      </c>
      <c r="D58" s="16">
        <v>201</v>
      </c>
      <c r="E58" s="18">
        <v>621</v>
      </c>
      <c r="F58" s="16">
        <v>369</v>
      </c>
      <c r="G58" s="16">
        <v>252</v>
      </c>
      <c r="H58" s="27">
        <v>690</v>
      </c>
      <c r="I58" s="34">
        <v>5</v>
      </c>
      <c r="J58" s="31">
        <f t="shared" si="16"/>
        <v>599</v>
      </c>
      <c r="K58" s="29">
        <v>419</v>
      </c>
      <c r="L58" s="16">
        <v>260</v>
      </c>
      <c r="M58" s="28">
        <v>159</v>
      </c>
      <c r="N58" s="16">
        <v>180</v>
      </c>
      <c r="O58" s="16">
        <v>92</v>
      </c>
      <c r="P58" s="30">
        <v>88</v>
      </c>
      <c r="Q58" s="17">
        <v>0.69949916527545908</v>
      </c>
      <c r="R58" s="17">
        <v>0.30050083472454092</v>
      </c>
      <c r="S58" s="14">
        <v>7</v>
      </c>
      <c r="T58" s="32">
        <v>15</v>
      </c>
      <c r="U58" s="21">
        <v>17624757.010000002</v>
      </c>
      <c r="V58" s="21">
        <v>10501086.41</v>
      </c>
      <c r="W58" s="19">
        <v>7123670.5999999996</v>
      </c>
      <c r="X58" s="15">
        <v>54397.398179012351</v>
      </c>
      <c r="Y58" s="13">
        <v>324</v>
      </c>
      <c r="Z58" s="13">
        <v>180</v>
      </c>
      <c r="AA58" s="24">
        <v>144</v>
      </c>
    </row>
    <row r="59" spans="1:27" s="22" customFormat="1" ht="15.75" x14ac:dyDescent="0.25">
      <c r="A59" s="36">
        <v>45413</v>
      </c>
      <c r="B59" s="31">
        <v>584</v>
      </c>
      <c r="C59" s="16">
        <v>325</v>
      </c>
      <c r="D59" s="16">
        <v>259</v>
      </c>
      <c r="E59" s="18">
        <v>473</v>
      </c>
      <c r="F59" s="16">
        <v>281</v>
      </c>
      <c r="G59" s="16">
        <v>192</v>
      </c>
      <c r="H59" s="27">
        <v>797</v>
      </c>
      <c r="I59" s="34">
        <v>4</v>
      </c>
      <c r="J59" s="31">
        <f t="shared" si="16"/>
        <v>454</v>
      </c>
      <c r="K59" s="29">
        <v>299</v>
      </c>
      <c r="L59" s="16">
        <v>189</v>
      </c>
      <c r="M59" s="28">
        <v>110</v>
      </c>
      <c r="N59" s="16">
        <v>155</v>
      </c>
      <c r="O59" s="16">
        <v>83</v>
      </c>
      <c r="P59" s="30">
        <v>72</v>
      </c>
      <c r="Q59" s="17">
        <v>0.65859030837004406</v>
      </c>
      <c r="R59" s="17">
        <v>0.34140969162995594</v>
      </c>
      <c r="S59" s="14">
        <v>4</v>
      </c>
      <c r="T59" s="32">
        <v>15</v>
      </c>
      <c r="U59" s="21">
        <v>15475725.24</v>
      </c>
      <c r="V59" s="21">
        <v>8875683.0299999993</v>
      </c>
      <c r="W59" s="19">
        <v>6600042.21</v>
      </c>
      <c r="X59" s="15">
        <v>67579.586200873367</v>
      </c>
      <c r="Y59" s="13">
        <v>229</v>
      </c>
      <c r="Z59" s="13">
        <v>122</v>
      </c>
      <c r="AA59" s="24">
        <v>107</v>
      </c>
    </row>
    <row r="60" spans="1:27" s="22" customFormat="1" ht="15.75" x14ac:dyDescent="0.25">
      <c r="A60" s="36">
        <v>45444</v>
      </c>
      <c r="B60" s="31">
        <v>531</v>
      </c>
      <c r="C60" s="16">
        <v>312</v>
      </c>
      <c r="D60" s="16">
        <v>219</v>
      </c>
      <c r="E60" s="18">
        <v>397</v>
      </c>
      <c r="F60" s="16">
        <v>238</v>
      </c>
      <c r="G60" s="16">
        <v>159</v>
      </c>
      <c r="H60" s="27">
        <v>929</v>
      </c>
      <c r="I60" s="34">
        <v>2</v>
      </c>
      <c r="J60" s="31">
        <f t="shared" si="16"/>
        <v>375</v>
      </c>
      <c r="K60" s="29">
        <v>248</v>
      </c>
      <c r="L60" s="16">
        <v>150</v>
      </c>
      <c r="M60" s="28">
        <v>98</v>
      </c>
      <c r="N60" s="16">
        <v>127</v>
      </c>
      <c r="O60" s="16">
        <v>71</v>
      </c>
      <c r="P60" s="30">
        <v>56</v>
      </c>
      <c r="Q60" s="17">
        <v>0.66133333333333333</v>
      </c>
      <c r="R60" s="17">
        <v>0.33866666666666667</v>
      </c>
      <c r="S60" s="14">
        <v>15</v>
      </c>
      <c r="T60" s="32">
        <v>7</v>
      </c>
      <c r="U60" s="21">
        <v>9809790.5199999996</v>
      </c>
      <c r="V60" s="21">
        <v>6981601.21</v>
      </c>
      <c r="W60" s="19">
        <v>2828189.31</v>
      </c>
      <c r="X60" s="15">
        <v>50306.61805128205</v>
      </c>
      <c r="Y60" s="13">
        <v>195</v>
      </c>
      <c r="Z60" s="13">
        <v>102</v>
      </c>
      <c r="AA60" s="24">
        <v>93</v>
      </c>
    </row>
    <row r="61" spans="1:27" s="22" customFormat="1" ht="15.75" x14ac:dyDescent="0.25">
      <c r="A61" s="36">
        <v>45474</v>
      </c>
      <c r="B61" s="31">
        <v>558</v>
      </c>
      <c r="C61" s="16">
        <v>316</v>
      </c>
      <c r="D61" s="16">
        <v>242</v>
      </c>
      <c r="E61" s="18">
        <v>650</v>
      </c>
      <c r="F61" s="16">
        <v>406</v>
      </c>
      <c r="G61" s="16">
        <v>244</v>
      </c>
      <c r="H61" s="27">
        <v>836</v>
      </c>
      <c r="I61" s="34">
        <v>1</v>
      </c>
      <c r="J61" s="31">
        <f t="shared" si="16"/>
        <v>590</v>
      </c>
      <c r="K61" s="29">
        <v>392</v>
      </c>
      <c r="L61" s="16">
        <v>234</v>
      </c>
      <c r="M61" s="28">
        <v>158</v>
      </c>
      <c r="N61" s="16">
        <v>198</v>
      </c>
      <c r="O61" s="16">
        <v>116</v>
      </c>
      <c r="P61" s="30">
        <v>82</v>
      </c>
      <c r="Q61" s="17">
        <v>0.66440677966101691</v>
      </c>
      <c r="R61" s="17">
        <v>0.33559322033898303</v>
      </c>
      <c r="S61" s="14">
        <v>50</v>
      </c>
      <c r="T61" s="32">
        <v>10</v>
      </c>
      <c r="U61" s="21">
        <v>18049615</v>
      </c>
      <c r="V61" s="21">
        <v>9379846.9700000007</v>
      </c>
      <c r="W61" s="19">
        <v>8669768.0299999993</v>
      </c>
      <c r="X61" s="15">
        <v>58412.993527508093</v>
      </c>
      <c r="Y61" s="13">
        <v>309</v>
      </c>
      <c r="Z61" s="13">
        <v>162</v>
      </c>
      <c r="AA61" s="24">
        <v>147</v>
      </c>
    </row>
    <row r="62" spans="1:27" s="22" customFormat="1" ht="15.75" x14ac:dyDescent="0.25">
      <c r="A62" s="36">
        <v>45505</v>
      </c>
      <c r="B62" s="31">
        <v>539</v>
      </c>
      <c r="C62" s="16">
        <v>313</v>
      </c>
      <c r="D62" s="16">
        <v>226</v>
      </c>
      <c r="E62" s="18">
        <v>426</v>
      </c>
      <c r="F62" s="16">
        <v>248</v>
      </c>
      <c r="G62" s="16">
        <v>178</v>
      </c>
      <c r="H62" s="27">
        <v>949</v>
      </c>
      <c r="I62" s="34">
        <v>0</v>
      </c>
      <c r="J62" s="31">
        <f t="shared" si="16"/>
        <v>381</v>
      </c>
      <c r="K62" s="29">
        <v>249</v>
      </c>
      <c r="L62" s="16">
        <v>140</v>
      </c>
      <c r="M62" s="28">
        <v>109</v>
      </c>
      <c r="N62" s="16">
        <v>132</v>
      </c>
      <c r="O62" s="16">
        <v>69</v>
      </c>
      <c r="P62" s="30">
        <v>63</v>
      </c>
      <c r="Q62" s="17">
        <v>0.65354330708661412</v>
      </c>
      <c r="R62" s="17">
        <v>0.34645669291338582</v>
      </c>
      <c r="S62" s="14">
        <v>37</v>
      </c>
      <c r="T62" s="32">
        <v>8</v>
      </c>
      <c r="U62" s="21">
        <v>10844345.029999999</v>
      </c>
      <c r="V62" s="21">
        <v>5506187.1699999999</v>
      </c>
      <c r="W62" s="19">
        <v>5338157.8600000003</v>
      </c>
      <c r="X62" s="15">
        <v>51639.738238095233</v>
      </c>
      <c r="Y62" s="13">
        <v>210</v>
      </c>
      <c r="Z62" s="13">
        <v>109</v>
      </c>
      <c r="AA62" s="24">
        <v>101</v>
      </c>
    </row>
    <row r="63" spans="1:27" s="22" customFormat="1" ht="15.75" x14ac:dyDescent="0.25">
      <c r="A63" s="36">
        <v>45536</v>
      </c>
      <c r="B63" s="31">
        <v>543</v>
      </c>
      <c r="C63" s="16">
        <v>299</v>
      </c>
      <c r="D63" s="16">
        <v>244</v>
      </c>
      <c r="E63" s="18">
        <v>324</v>
      </c>
      <c r="F63" s="16">
        <v>164</v>
      </c>
      <c r="G63" s="16">
        <v>160</v>
      </c>
      <c r="H63" s="27">
        <v>1167</v>
      </c>
      <c r="I63" s="34">
        <v>1</v>
      </c>
      <c r="J63" s="31">
        <f t="shared" si="16"/>
        <v>317</v>
      </c>
      <c r="K63" s="29">
        <v>192</v>
      </c>
      <c r="L63" s="16">
        <v>98</v>
      </c>
      <c r="M63" s="28">
        <v>94</v>
      </c>
      <c r="N63" s="16">
        <v>125</v>
      </c>
      <c r="O63" s="16">
        <v>63</v>
      </c>
      <c r="P63" s="30">
        <v>62</v>
      </c>
      <c r="Q63" s="17">
        <v>0.60567823343848581</v>
      </c>
      <c r="R63" s="17">
        <v>0.39432176656151419</v>
      </c>
      <c r="S63" s="14">
        <v>5</v>
      </c>
      <c r="T63" s="32">
        <v>2</v>
      </c>
      <c r="U63" s="21">
        <v>7492385.4500000002</v>
      </c>
      <c r="V63" s="21">
        <v>4026530.78</v>
      </c>
      <c r="W63" s="19">
        <v>3465854.67</v>
      </c>
      <c r="X63" s="15">
        <v>45408.396666666667</v>
      </c>
      <c r="Y63" s="13">
        <v>165</v>
      </c>
      <c r="Z63" s="13">
        <v>85</v>
      </c>
      <c r="AA63" s="24">
        <v>80</v>
      </c>
    </row>
    <row r="64" spans="1:27" s="22" customFormat="1" ht="15.75" x14ac:dyDescent="0.25">
      <c r="A64" s="36">
        <v>45566</v>
      </c>
      <c r="B64" s="31">
        <v>655</v>
      </c>
      <c r="C64" s="16">
        <v>366</v>
      </c>
      <c r="D64" s="16">
        <v>366</v>
      </c>
      <c r="E64" s="18">
        <v>321</v>
      </c>
      <c r="F64" s="16">
        <v>178</v>
      </c>
      <c r="G64" s="16">
        <v>143</v>
      </c>
      <c r="H64" s="27">
        <v>1494</v>
      </c>
      <c r="I64" s="34">
        <v>7</v>
      </c>
      <c r="J64" s="31">
        <f t="shared" si="16"/>
        <v>307</v>
      </c>
      <c r="K64" s="29">
        <v>180</v>
      </c>
      <c r="L64" s="16">
        <v>94</v>
      </c>
      <c r="M64" s="28">
        <v>86</v>
      </c>
      <c r="N64" s="16">
        <v>127</v>
      </c>
      <c r="O64" s="16">
        <v>77</v>
      </c>
      <c r="P64" s="30">
        <v>50</v>
      </c>
      <c r="Q64" s="17">
        <v>0.58631921824104238</v>
      </c>
      <c r="R64" s="17">
        <v>0.41368078175895767</v>
      </c>
      <c r="S64" s="14">
        <v>7</v>
      </c>
      <c r="T64" s="32">
        <v>7</v>
      </c>
      <c r="U64" s="21">
        <v>7464207.352</v>
      </c>
      <c r="V64" s="21">
        <v>4424889.5020000003</v>
      </c>
      <c r="W64" s="19">
        <v>3039317.85</v>
      </c>
      <c r="X64" s="15">
        <v>44166.907408284023</v>
      </c>
      <c r="Y64" s="13">
        <v>169</v>
      </c>
      <c r="Z64" s="13">
        <v>84</v>
      </c>
      <c r="AA64" s="24">
        <v>85</v>
      </c>
    </row>
    <row r="65" spans="1:27" s="22" customFormat="1" ht="15.75" x14ac:dyDescent="0.25">
      <c r="A65" s="36">
        <v>45597</v>
      </c>
      <c r="B65" s="31">
        <v>453</v>
      </c>
      <c r="C65" s="16">
        <v>250</v>
      </c>
      <c r="D65" s="16">
        <v>250</v>
      </c>
      <c r="E65" s="18">
        <v>427</v>
      </c>
      <c r="F65" s="16">
        <v>235</v>
      </c>
      <c r="G65" s="16">
        <v>192</v>
      </c>
      <c r="H65" s="27">
        <v>1519</v>
      </c>
      <c r="I65" s="34">
        <v>1</v>
      </c>
      <c r="J65" s="31">
        <f t="shared" si="16"/>
        <v>402</v>
      </c>
      <c r="K65" s="29">
        <v>261</v>
      </c>
      <c r="L65" s="16">
        <v>142</v>
      </c>
      <c r="M65" s="28">
        <v>119</v>
      </c>
      <c r="N65" s="16">
        <v>141</v>
      </c>
      <c r="O65" s="16">
        <v>77</v>
      </c>
      <c r="P65" s="30">
        <v>64</v>
      </c>
      <c r="Q65" s="17">
        <v>0.64925373134328357</v>
      </c>
      <c r="R65" s="17">
        <v>0.35074626865671643</v>
      </c>
      <c r="S65" s="14">
        <v>20</v>
      </c>
      <c r="T65" s="32">
        <v>5</v>
      </c>
      <c r="U65" s="21">
        <v>8562383.5739999991</v>
      </c>
      <c r="V65" s="21">
        <v>6015263.2769999998</v>
      </c>
      <c r="W65" s="19">
        <v>2547120.2969999998</v>
      </c>
      <c r="X65" s="15">
        <v>36906.825749999996</v>
      </c>
      <c r="Y65" s="13">
        <v>232</v>
      </c>
      <c r="Z65" s="13">
        <v>122</v>
      </c>
      <c r="AA65" s="24">
        <v>110</v>
      </c>
    </row>
    <row r="66" spans="1:27" s="22" customFormat="1" ht="15.75" x14ac:dyDescent="0.25">
      <c r="A66" s="37">
        <v>45627</v>
      </c>
      <c r="B66" s="35">
        <v>394</v>
      </c>
      <c r="C66" s="25">
        <v>235</v>
      </c>
      <c r="D66" s="25">
        <v>235</v>
      </c>
      <c r="E66" s="78">
        <v>528</v>
      </c>
      <c r="F66" s="25">
        <v>305</v>
      </c>
      <c r="G66" s="25">
        <v>223</v>
      </c>
      <c r="H66" s="79">
        <v>1380</v>
      </c>
      <c r="I66" s="80">
        <v>5</v>
      </c>
      <c r="J66" s="90">
        <f t="shared" si="16"/>
        <v>502</v>
      </c>
      <c r="K66" s="81">
        <v>291</v>
      </c>
      <c r="L66" s="25">
        <v>183</v>
      </c>
      <c r="M66" s="82">
        <v>108</v>
      </c>
      <c r="N66" s="25">
        <v>211</v>
      </c>
      <c r="O66" s="25">
        <v>110</v>
      </c>
      <c r="P66" s="83">
        <v>101</v>
      </c>
      <c r="Q66" s="84">
        <v>0.57968127490039845</v>
      </c>
      <c r="R66" s="84">
        <v>0.42031872509960161</v>
      </c>
      <c r="S66" s="26">
        <v>23</v>
      </c>
      <c r="T66" s="33">
        <v>3</v>
      </c>
      <c r="U66" s="85">
        <v>12842101.59</v>
      </c>
      <c r="V66" s="85">
        <v>7008612.2290000003</v>
      </c>
      <c r="W66" s="86">
        <v>5833489.3619999997</v>
      </c>
      <c r="X66" s="87">
        <v>48097.758764044942</v>
      </c>
      <c r="Y66" s="88">
        <v>267</v>
      </c>
      <c r="Z66" s="88">
        <v>164</v>
      </c>
      <c r="AA66" s="89">
        <v>103</v>
      </c>
    </row>
    <row r="67" spans="1:27" s="22" customFormat="1" ht="15.75" x14ac:dyDescent="0.25">
      <c r="A67" s="20"/>
      <c r="B67" s="16"/>
      <c r="C67" s="16"/>
      <c r="D67" s="92"/>
      <c r="E67" s="91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7"/>
      <c r="R67" s="17"/>
      <c r="S67" s="17"/>
      <c r="T67" s="17"/>
      <c r="U67" s="21"/>
      <c r="V67" s="21"/>
      <c r="W67" s="21"/>
      <c r="X67" s="21"/>
      <c r="Y67" s="13"/>
      <c r="Z67" s="13"/>
      <c r="AA67" s="13"/>
    </row>
    <row r="68" spans="1:27" ht="18.75" x14ac:dyDescent="0.3">
      <c r="A68" s="39" t="s">
        <v>22</v>
      </c>
      <c r="D68" s="93"/>
      <c r="E68" s="91"/>
      <c r="N68" s="3"/>
      <c r="O68" s="3"/>
      <c r="P68" s="3"/>
      <c r="Q68" s="6"/>
      <c r="R68" s="6"/>
      <c r="S68" s="6"/>
      <c r="T68" s="6"/>
      <c r="U68" s="7"/>
      <c r="V68" s="7"/>
      <c r="W68" s="7"/>
      <c r="X68" s="2"/>
      <c r="Y68" s="2"/>
      <c r="Z68" s="2"/>
      <c r="AA68" s="2"/>
    </row>
    <row r="69" spans="1:27" x14ac:dyDescent="0.25">
      <c r="A69" s="8" t="s">
        <v>1</v>
      </c>
      <c r="B69" s="9"/>
      <c r="C69" s="9"/>
      <c r="D69" s="9"/>
      <c r="E69" s="9" t="s">
        <v>23</v>
      </c>
      <c r="F69" s="9"/>
      <c r="G69" s="9"/>
      <c r="H69" s="9"/>
      <c r="I69" s="9"/>
      <c r="J69" s="9"/>
      <c r="K69" s="9"/>
      <c r="L69" s="9"/>
      <c r="M69" s="9"/>
      <c r="N69" s="10"/>
      <c r="O69" s="10"/>
      <c r="P69" s="10"/>
      <c r="Q69" s="11"/>
      <c r="R69" s="11"/>
      <c r="S69" s="11"/>
      <c r="T69" s="11"/>
      <c r="U69" s="12"/>
      <c r="V69" s="12"/>
      <c r="W69" s="12"/>
      <c r="X69" s="12"/>
      <c r="Y69" s="12"/>
      <c r="Z69" s="12"/>
      <c r="AA69" s="12"/>
    </row>
    <row r="70" spans="1:27" x14ac:dyDescent="0.25">
      <c r="A70" s="8" t="s">
        <v>2</v>
      </c>
      <c r="B70" s="9"/>
      <c r="C70" s="9"/>
      <c r="D70" s="9"/>
      <c r="E70" s="9" t="s">
        <v>24</v>
      </c>
      <c r="F70" s="9"/>
      <c r="G70" s="9"/>
      <c r="H70" s="9"/>
      <c r="I70" s="9"/>
      <c r="J70" s="9"/>
      <c r="K70" s="9"/>
      <c r="L70" s="9"/>
      <c r="M70" s="9"/>
      <c r="N70" s="10"/>
      <c r="O70" s="10"/>
      <c r="P70" s="10"/>
      <c r="Q70" s="11"/>
      <c r="R70" s="11"/>
      <c r="S70" s="11"/>
      <c r="T70" s="11"/>
      <c r="U70" s="12"/>
      <c r="V70" s="12"/>
      <c r="W70" s="12"/>
      <c r="X70" s="12"/>
      <c r="Y70" s="12"/>
      <c r="Z70" s="12"/>
      <c r="AA70" s="12"/>
    </row>
    <row r="71" spans="1:27" x14ac:dyDescent="0.25">
      <c r="A71" s="8" t="s">
        <v>5</v>
      </c>
      <c r="B71" s="9"/>
      <c r="C71" s="9"/>
      <c r="D71" s="9"/>
      <c r="E71" s="9" t="s">
        <v>25</v>
      </c>
      <c r="F71" s="9"/>
      <c r="G71" s="9"/>
      <c r="H71" s="9"/>
      <c r="I71" s="9"/>
      <c r="J71" s="9"/>
      <c r="K71" s="9"/>
      <c r="L71" s="9"/>
      <c r="M71" s="9"/>
      <c r="N71" s="10"/>
      <c r="O71" s="10"/>
      <c r="P71" s="10"/>
      <c r="Q71" s="11"/>
      <c r="R71" s="11"/>
      <c r="S71" s="11"/>
      <c r="T71" s="11"/>
      <c r="U71" s="12"/>
      <c r="V71" s="12"/>
      <c r="W71" s="12"/>
      <c r="X71" s="12"/>
      <c r="Y71" s="12"/>
      <c r="Z71" s="12"/>
      <c r="AA71" s="12"/>
    </row>
    <row r="72" spans="1:27" x14ac:dyDescent="0.25">
      <c r="A72" s="8" t="s">
        <v>6</v>
      </c>
      <c r="B72" s="9"/>
      <c r="C72" s="9"/>
      <c r="D72" s="9"/>
      <c r="E72" s="9" t="s">
        <v>26</v>
      </c>
      <c r="F72" s="9"/>
      <c r="G72" s="9"/>
      <c r="H72" s="9"/>
      <c r="I72" s="9"/>
      <c r="J72" s="9"/>
      <c r="K72" s="9"/>
      <c r="L72" s="9"/>
      <c r="M72" s="9"/>
      <c r="N72" s="10"/>
      <c r="O72" s="10"/>
      <c r="P72" s="10"/>
      <c r="Q72" s="11"/>
      <c r="R72" s="11"/>
      <c r="S72" s="11"/>
      <c r="T72" s="11"/>
      <c r="U72" s="12"/>
      <c r="V72" s="12"/>
      <c r="W72" s="12"/>
      <c r="X72" s="12"/>
      <c r="Y72" s="12"/>
      <c r="Z72" s="12"/>
      <c r="AA72" s="12"/>
    </row>
    <row r="73" spans="1:27" x14ac:dyDescent="0.25">
      <c r="A73" s="8" t="s">
        <v>7</v>
      </c>
      <c r="B73" s="9"/>
      <c r="C73" s="9"/>
      <c r="D73" s="9"/>
      <c r="E73" s="9" t="s">
        <v>27</v>
      </c>
      <c r="F73" s="9"/>
      <c r="G73" s="9"/>
      <c r="H73" s="9"/>
      <c r="I73" s="9"/>
      <c r="J73" s="9"/>
      <c r="K73" s="9"/>
      <c r="L73" s="9"/>
      <c r="M73" s="9"/>
      <c r="N73" s="10"/>
      <c r="O73" s="10"/>
      <c r="P73" s="10"/>
      <c r="Q73" s="11"/>
      <c r="R73" s="11"/>
      <c r="S73" s="11"/>
      <c r="T73" s="11"/>
      <c r="U73" s="12"/>
      <c r="V73" s="12"/>
      <c r="W73" s="12"/>
      <c r="X73" s="12"/>
      <c r="Y73" s="12"/>
      <c r="Z73" s="12"/>
      <c r="AA73" s="12"/>
    </row>
    <row r="74" spans="1:27" x14ac:dyDescent="0.25">
      <c r="A74" s="8" t="s">
        <v>8</v>
      </c>
      <c r="B74" s="9"/>
      <c r="C74" s="9"/>
      <c r="D74" s="9"/>
      <c r="E74" s="9" t="s">
        <v>28</v>
      </c>
      <c r="F74" s="9"/>
      <c r="G74" s="9"/>
      <c r="H74" s="9"/>
      <c r="I74" s="9"/>
      <c r="J74" s="9"/>
      <c r="K74" s="9"/>
      <c r="L74" s="9"/>
      <c r="M74" s="9"/>
      <c r="N74" s="10"/>
      <c r="O74" s="10"/>
      <c r="P74" s="10"/>
      <c r="Q74" s="11"/>
      <c r="R74" s="11"/>
      <c r="S74" s="11"/>
      <c r="T74" s="11"/>
      <c r="U74" s="12"/>
      <c r="V74" s="12"/>
      <c r="W74" s="12"/>
      <c r="X74" s="12"/>
      <c r="Y74" s="12"/>
      <c r="Z74" s="12"/>
      <c r="AA74" s="12"/>
    </row>
    <row r="75" spans="1:27" x14ac:dyDescent="0.25">
      <c r="A75" s="8" t="s">
        <v>9</v>
      </c>
      <c r="B75" s="9"/>
      <c r="C75" s="9"/>
      <c r="D75" s="9"/>
      <c r="E75" s="9" t="s">
        <v>29</v>
      </c>
      <c r="F75" s="9"/>
      <c r="G75" s="9"/>
      <c r="H75" s="9"/>
      <c r="I75" s="9"/>
      <c r="J75" s="9"/>
      <c r="K75" s="9"/>
      <c r="L75" s="9"/>
      <c r="M75" s="9"/>
      <c r="N75" s="10"/>
      <c r="O75" s="10"/>
      <c r="P75" s="10"/>
      <c r="Q75" s="11"/>
      <c r="R75" s="11"/>
      <c r="S75" s="11"/>
      <c r="T75" s="11"/>
      <c r="U75" s="12"/>
      <c r="V75" s="12"/>
      <c r="W75" s="12"/>
      <c r="X75" s="12"/>
      <c r="Y75" s="12"/>
      <c r="Z75" s="12"/>
      <c r="AA75" s="12"/>
    </row>
    <row r="76" spans="1:27" x14ac:dyDescent="0.25">
      <c r="A76" s="8" t="s">
        <v>16</v>
      </c>
      <c r="B76" s="9"/>
      <c r="C76" s="9"/>
      <c r="D76" s="9"/>
      <c r="E76" s="9" t="s">
        <v>30</v>
      </c>
      <c r="F76" s="9"/>
      <c r="G76" s="9"/>
      <c r="H76" s="9"/>
      <c r="I76" s="9"/>
      <c r="J76" s="9"/>
      <c r="K76" s="9"/>
      <c r="L76" s="9"/>
      <c r="M76" s="9"/>
      <c r="N76" s="10"/>
      <c r="O76" s="10"/>
      <c r="P76" s="10"/>
      <c r="Q76" s="11"/>
      <c r="R76" s="11"/>
      <c r="S76" s="11"/>
      <c r="T76" s="11"/>
      <c r="U76" s="12"/>
      <c r="V76" s="12"/>
      <c r="W76" s="12"/>
      <c r="X76" s="12"/>
      <c r="Y76" s="12"/>
      <c r="Z76" s="12"/>
      <c r="AA76" s="12"/>
    </row>
    <row r="77" spans="1:27" x14ac:dyDescent="0.25">
      <c r="A77" s="8" t="s">
        <v>17</v>
      </c>
      <c r="B77" s="9"/>
      <c r="C77" s="9"/>
      <c r="D77" s="9"/>
      <c r="E77" s="9" t="s">
        <v>31</v>
      </c>
      <c r="F77" s="9"/>
      <c r="G77" s="9"/>
      <c r="H77" s="9"/>
      <c r="I77" s="9"/>
      <c r="J77" s="9"/>
      <c r="K77" s="9"/>
      <c r="L77" s="9"/>
      <c r="M77" s="9"/>
      <c r="N77" s="10"/>
      <c r="O77" s="10"/>
      <c r="P77" s="10"/>
      <c r="Q77" s="11"/>
      <c r="R77" s="11"/>
      <c r="S77" s="11"/>
      <c r="T77" s="11"/>
      <c r="U77" s="12"/>
      <c r="V77" s="12"/>
      <c r="W77" s="12"/>
      <c r="X77" s="12"/>
      <c r="Y77" s="12"/>
      <c r="Z77" s="12"/>
      <c r="AA77" s="12"/>
    </row>
    <row r="78" spans="1:27" x14ac:dyDescent="0.25">
      <c r="A78" s="8" t="s">
        <v>10</v>
      </c>
      <c r="B78" s="9"/>
      <c r="C78" s="9"/>
      <c r="D78" s="9"/>
      <c r="E78" s="9" t="s">
        <v>32</v>
      </c>
      <c r="F78" s="9"/>
      <c r="G78" s="9"/>
      <c r="H78" s="9"/>
      <c r="I78" s="9"/>
      <c r="J78" s="9"/>
      <c r="K78" s="9"/>
      <c r="L78" s="9"/>
      <c r="M78" s="9"/>
      <c r="N78" s="10"/>
      <c r="O78" s="10"/>
      <c r="P78" s="10"/>
      <c r="Q78" s="11"/>
      <c r="R78" s="11"/>
      <c r="S78" s="11"/>
      <c r="T78" s="11"/>
      <c r="U78" s="12"/>
      <c r="V78" s="12"/>
      <c r="W78" s="12"/>
      <c r="X78" s="12"/>
      <c r="Y78" s="12"/>
      <c r="Z78" s="12"/>
      <c r="AA78" s="12"/>
    </row>
    <row r="79" spans="1:27" x14ac:dyDescent="0.25">
      <c r="A79" s="8" t="s">
        <v>33</v>
      </c>
      <c r="B79" s="9"/>
      <c r="C79" s="9"/>
      <c r="D79" s="9"/>
      <c r="E79" s="9" t="s">
        <v>34</v>
      </c>
      <c r="F79" s="9"/>
      <c r="G79" s="9"/>
      <c r="H79" s="9"/>
      <c r="I79" s="9"/>
      <c r="J79" s="9"/>
      <c r="K79" s="9"/>
      <c r="L79" s="9"/>
      <c r="M79" s="9"/>
      <c r="N79" s="10"/>
      <c r="O79" s="10"/>
      <c r="P79" s="10"/>
      <c r="Q79" s="11"/>
      <c r="R79" s="11"/>
      <c r="S79" s="11"/>
      <c r="T79" s="11"/>
      <c r="U79" s="12"/>
      <c r="V79" s="12"/>
      <c r="W79" s="12"/>
      <c r="X79" s="12"/>
      <c r="Y79" s="12"/>
      <c r="Z79" s="12"/>
      <c r="AA79" s="12"/>
    </row>
    <row r="80" spans="1:27" x14ac:dyDescent="0.25">
      <c r="A80" s="8" t="s">
        <v>4</v>
      </c>
      <c r="B80" s="9"/>
      <c r="C80" s="9"/>
      <c r="D80" s="9"/>
      <c r="E80" s="9" t="s">
        <v>35</v>
      </c>
      <c r="F80" s="9"/>
      <c r="G80" s="9"/>
      <c r="H80" s="9"/>
      <c r="I80" s="9"/>
      <c r="J80" s="9"/>
      <c r="K80" s="9"/>
      <c r="L80" s="9"/>
      <c r="M80" s="9"/>
      <c r="N80" s="10"/>
      <c r="O80" s="10"/>
      <c r="P80" s="10"/>
      <c r="Q80" s="11"/>
      <c r="R80" s="11"/>
      <c r="S80" s="11"/>
      <c r="T80" s="11"/>
      <c r="U80" s="12"/>
      <c r="V80" s="12"/>
      <c r="W80" s="12"/>
      <c r="X80" s="12"/>
      <c r="Y80" s="12"/>
      <c r="Z80" s="12"/>
      <c r="AA80" s="12"/>
    </row>
    <row r="81" spans="1:27" x14ac:dyDescent="0.25">
      <c r="A81" s="8" t="s">
        <v>36</v>
      </c>
      <c r="B81" s="9"/>
      <c r="C81" s="9"/>
      <c r="D81" s="9"/>
      <c r="E81" s="9" t="s">
        <v>37</v>
      </c>
      <c r="F81" s="9"/>
      <c r="G81" s="9"/>
      <c r="H81" s="9"/>
      <c r="I81" s="9"/>
      <c r="J81" s="9"/>
      <c r="K81" s="9"/>
      <c r="L81" s="9"/>
      <c r="M81" s="9"/>
      <c r="N81" s="10"/>
      <c r="O81" s="10"/>
      <c r="P81" s="10"/>
      <c r="Q81" s="11"/>
      <c r="R81" s="11"/>
      <c r="S81" s="11"/>
      <c r="T81" s="11"/>
      <c r="U81" s="12"/>
      <c r="V81" s="12"/>
      <c r="W81" s="12"/>
      <c r="X81" s="12"/>
      <c r="Y81" s="12"/>
      <c r="Z81" s="12"/>
      <c r="AA81" s="12"/>
    </row>
    <row r="82" spans="1:27" x14ac:dyDescent="0.2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</row>
    <row r="83" spans="1:27" x14ac:dyDescent="0.25">
      <c r="A83" s="104" t="s">
        <v>38</v>
      </c>
      <c r="B83" s="104"/>
      <c r="C83" s="104"/>
      <c r="D83" s="104"/>
      <c r="E83" s="104"/>
      <c r="F83" s="104"/>
      <c r="G83" s="104"/>
      <c r="H83" s="104"/>
      <c r="I83" s="104"/>
      <c r="J83" s="104"/>
      <c r="K83" s="3"/>
    </row>
    <row r="84" spans="1:27" x14ac:dyDescent="0.25">
      <c r="A84" s="94" t="s">
        <v>39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</row>
  </sheetData>
  <mergeCells count="25">
    <mergeCell ref="A5:A8"/>
    <mergeCell ref="I6:I8"/>
    <mergeCell ref="T6:T8"/>
    <mergeCell ref="S6:S8"/>
    <mergeCell ref="U7:U8"/>
    <mergeCell ref="J5:T5"/>
    <mergeCell ref="J7:J8"/>
    <mergeCell ref="Q7:Q8"/>
    <mergeCell ref="R7:R8"/>
    <mergeCell ref="A84:K84"/>
    <mergeCell ref="U5:AA5"/>
    <mergeCell ref="A4:Y4"/>
    <mergeCell ref="B5:I5"/>
    <mergeCell ref="K7:M7"/>
    <mergeCell ref="N7:P7"/>
    <mergeCell ref="U6:W6"/>
    <mergeCell ref="A83:J83"/>
    <mergeCell ref="J6:R6"/>
    <mergeCell ref="V7:V8"/>
    <mergeCell ref="W7:W8"/>
    <mergeCell ref="X6:X8"/>
    <mergeCell ref="Y6:AA7"/>
    <mergeCell ref="B6:D7"/>
    <mergeCell ref="E6:G7"/>
    <mergeCell ref="H6:H8"/>
  </mergeCells>
  <conditionalFormatting sqref="I9 B9:H66 J9:U66 I15 I28 I41 I54 B67:D67 G67:U67">
    <cfRule type="expression" dxfId="1" priority="10">
      <formula>#REF!&lt;&gt;0</formula>
    </cfRule>
  </conditionalFormatting>
  <conditionalFormatting sqref="X9:AA67">
    <cfRule type="expression" dxfId="0" priority="1">
      <formula>#REF!&lt;&gt;0</formula>
    </cfRule>
  </conditionalFormatting>
  <pageMargins left="0.7" right="0.7" top="0.75" bottom="0.75" header="0.3" footer="0.3"/>
  <pageSetup orientation="portrait" r:id="rId1"/>
  <ignoredErrors>
    <ignoredError sqref="U15 X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E2E717-32AC-43EC-833A-250BFA67386C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C24521B8-61EF-445C-AD5A-D9DF311D4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2021-09-01T20:39:25Z</dcterms:created>
  <dcterms:modified xsi:type="dcterms:W3CDTF">2025-01-17T16:25:03Z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